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85" windowHeight="4110"/>
  </bookViews>
  <sheets>
    <sheet name="附表1" sheetId="1" r:id="rId1"/>
    <sheet name="附表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<sst xmlns="http://schemas.openxmlformats.org/spreadsheetml/2006/main" count="56" uniqueCount="33">
  <si>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附表01</t>
  </si>
  <si>
    <t>肃南裕固族自治县农田防护林建设规划（2025～2030年）总体规划表</t>
  </si>
  <si>
    <t>乡镇名</t>
  </si>
  <si>
    <t>抚育实施措施类型</t>
  </si>
  <si>
    <t>面积
（亩）</t>
  </si>
  <si>
    <t>折合长度
（米）</t>
  </si>
  <si>
    <t>退化修复年度计划</t>
  </si>
  <si>
    <t>新造林年度计划</t>
  </si>
  <si>
    <t>修复合计</t>
  </si>
  <si>
    <t>修复完善阶段2025～2026</t>
  </si>
  <si>
    <t>提质增效阶段2027～2028</t>
  </si>
  <si>
    <t>巩固提升阶段2029～2030</t>
  </si>
  <si>
    <t>新造林合计</t>
  </si>
  <si>
    <t>大河乡</t>
  </si>
  <si>
    <t>退化林修复</t>
  </si>
  <si>
    <t>抚育管护</t>
  </si>
  <si>
    <t>康乐镇</t>
  </si>
  <si>
    <t>明花乡</t>
  </si>
  <si>
    <t>白银乡</t>
  </si>
  <si>
    <t>新建农田防护林</t>
  </si>
  <si>
    <t>皇城镇</t>
  </si>
  <si>
    <t>祁丰乡</t>
  </si>
  <si>
    <t>马蹄乡</t>
  </si>
  <si>
    <t>总计</t>
  </si>
  <si>
    <t>附表02</t>
  </si>
  <si>
    <t>肃南裕固族自治县农田防护林建设规划（2025～2030年）投资估算表</t>
  </si>
  <si>
    <t>措施类型</t>
  </si>
  <si>
    <t>面积（亩）</t>
  </si>
  <si>
    <t>折合长度（米）</t>
  </si>
  <si>
    <t>单价（元）</t>
  </si>
  <si>
    <t>投资（元）</t>
  </si>
  <si>
    <t>肃南县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</si>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</sst>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0"/>
      <color theme="1"/>
      <name val="仿宋"/>
      <charset val="134"/>
    </font>
    <font>
      <b/>
      <sz val="8"/>
      <color theme="1"/>
      <name val="仿宋"/>
      <charset val="134"/>
    </font>
    <font>
      <b/>
      <sz val="8"/>
      <color rgb="FF000000"/>
      <name val="仿宋"/>
      <charset val="134"/>
    </font>
    <font>
      <sz val="8"/>
      <color rgb="FF00000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4"/>
      <name val="仿宋"/>
      <charset val="134"/>
    </font>
    <font>
      <b/>
      <sz val="8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4" borderId="11">
      <alignment vertical="center"/>
    </xf>
    <xf numFmtId="0" fontId="22" fillId="5" borderId="12">
      <alignment vertical="center"/>
    </xf>
    <xf numFmtId="0" fontId="23" fillId="5" borderId="11">
      <alignment vertical="center"/>
    </xf>
    <xf numFmtId="0" fontId="24" fillId="6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3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2" fontId="12" fillId="0" borderId="2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&#12289;&#65288;&#20065;&#38215;3&#31295;&#65289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规划明细表 (2)"/>
      <sheetName val="规划明细表"/>
      <sheetName val="规划费用概算表"/>
      <sheetName val="文本内附表"/>
      <sheetName val="文本内附表02"/>
    </sheetNames>
    <sheetDataSet>
      <sheetData sheetId="0">
        <row r="6">
          <cell r="D6">
            <v>6.61</v>
          </cell>
          <cell r="E6">
            <v>316</v>
          </cell>
        </row>
        <row r="6">
          <cell r="H6">
            <v>6.61</v>
          </cell>
        </row>
        <row r="7">
          <cell r="D7">
            <v>2.96</v>
          </cell>
          <cell r="E7">
            <v>283</v>
          </cell>
        </row>
        <row r="7">
          <cell r="I7">
            <v>2.96</v>
          </cell>
        </row>
        <row r="8">
          <cell r="D8">
            <v>12.53</v>
          </cell>
          <cell r="E8">
            <v>553</v>
          </cell>
        </row>
        <row r="8">
          <cell r="I8">
            <v>12.53</v>
          </cell>
        </row>
        <row r="9">
          <cell r="D9">
            <v>24.45</v>
          </cell>
          <cell r="E9">
            <v>1737</v>
          </cell>
        </row>
        <row r="9">
          <cell r="H9">
            <v>24.45</v>
          </cell>
        </row>
        <row r="11">
          <cell r="D11">
            <v>7.33</v>
          </cell>
          <cell r="E11">
            <v>374</v>
          </cell>
        </row>
        <row r="11">
          <cell r="H11">
            <v>7.33</v>
          </cell>
        </row>
        <row r="12">
          <cell r="D12">
            <v>10.06</v>
          </cell>
          <cell r="E12">
            <v>537</v>
          </cell>
        </row>
        <row r="12">
          <cell r="H12">
            <v>10.06</v>
          </cell>
        </row>
        <row r="14">
          <cell r="D14">
            <v>19.57</v>
          </cell>
          <cell r="E14">
            <v>727</v>
          </cell>
        </row>
        <row r="14">
          <cell r="G14">
            <v>19.57</v>
          </cell>
        </row>
        <row r="15">
          <cell r="D15">
            <v>172.34</v>
          </cell>
          <cell r="E15">
            <v>5375</v>
          </cell>
        </row>
        <row r="15">
          <cell r="H15">
            <v>172.34</v>
          </cell>
        </row>
        <row r="16">
          <cell r="D16">
            <v>24.47</v>
          </cell>
          <cell r="E16">
            <v>1187</v>
          </cell>
        </row>
        <row r="16">
          <cell r="H16">
            <v>24.47</v>
          </cell>
        </row>
        <row r="17">
          <cell r="D17">
            <v>39.81</v>
          </cell>
          <cell r="E17">
            <v>2305</v>
          </cell>
        </row>
        <row r="17">
          <cell r="H17">
            <v>39.81</v>
          </cell>
        </row>
        <row r="18">
          <cell r="D18">
            <v>302.84</v>
          </cell>
          <cell r="E18">
            <v>8663</v>
          </cell>
        </row>
        <row r="18">
          <cell r="G18">
            <v>302.84</v>
          </cell>
        </row>
        <row r="19">
          <cell r="D19">
            <v>10.35</v>
          </cell>
          <cell r="E19">
            <v>524</v>
          </cell>
        </row>
        <row r="19">
          <cell r="G19">
            <v>10.35</v>
          </cell>
        </row>
        <row r="20">
          <cell r="D20">
            <v>191.58</v>
          </cell>
          <cell r="E20">
            <v>2490</v>
          </cell>
        </row>
        <row r="20">
          <cell r="G20">
            <v>191.58</v>
          </cell>
        </row>
        <row r="21">
          <cell r="D21">
            <v>243.26</v>
          </cell>
          <cell r="E21">
            <v>4340</v>
          </cell>
        </row>
        <row r="21">
          <cell r="G21">
            <v>243.26</v>
          </cell>
        </row>
        <row r="22">
          <cell r="D22">
            <v>212.22</v>
          </cell>
          <cell r="E22">
            <v>11720</v>
          </cell>
        </row>
        <row r="22">
          <cell r="H22">
            <v>212.22</v>
          </cell>
        </row>
        <row r="23">
          <cell r="D23">
            <v>22.69</v>
          </cell>
          <cell r="E23">
            <v>825</v>
          </cell>
        </row>
        <row r="23">
          <cell r="H23">
            <v>22.69</v>
          </cell>
        </row>
        <row r="24">
          <cell r="D24">
            <v>64.89</v>
          </cell>
          <cell r="E24">
            <v>3785</v>
          </cell>
        </row>
        <row r="24">
          <cell r="G24">
            <v>64.89</v>
          </cell>
        </row>
        <row r="25">
          <cell r="D25">
            <v>50.3</v>
          </cell>
          <cell r="E25">
            <v>834</v>
          </cell>
        </row>
        <row r="25">
          <cell r="G25">
            <v>50.3</v>
          </cell>
        </row>
        <row r="26">
          <cell r="D26">
            <v>402</v>
          </cell>
          <cell r="E26">
            <v>9931</v>
          </cell>
        </row>
        <row r="26">
          <cell r="G26">
            <v>402</v>
          </cell>
        </row>
        <row r="27">
          <cell r="D27">
            <v>210</v>
          </cell>
          <cell r="E27">
            <v>5188</v>
          </cell>
        </row>
        <row r="27">
          <cell r="G27">
            <v>210</v>
          </cell>
        </row>
        <row r="29">
          <cell r="D29">
            <v>55.92</v>
          </cell>
          <cell r="E29">
            <v>1844</v>
          </cell>
        </row>
        <row r="29">
          <cell r="L29">
            <v>55.92</v>
          </cell>
        </row>
        <row r="31">
          <cell r="D31">
            <v>3.08</v>
          </cell>
          <cell r="E31">
            <v>257</v>
          </cell>
        </row>
        <row r="31">
          <cell r="M31">
            <v>3.08</v>
          </cell>
        </row>
        <row r="32">
          <cell r="D32">
            <v>3.2</v>
          </cell>
          <cell r="E32">
            <v>426</v>
          </cell>
        </row>
        <row r="32">
          <cell r="M32">
            <v>3.2</v>
          </cell>
        </row>
        <row r="33">
          <cell r="D33">
            <v>5.84</v>
          </cell>
          <cell r="E33">
            <v>461</v>
          </cell>
        </row>
        <row r="33">
          <cell r="L33">
            <v>5.84</v>
          </cell>
        </row>
        <row r="34">
          <cell r="D34">
            <v>7.53</v>
          </cell>
          <cell r="E34">
            <v>538</v>
          </cell>
        </row>
        <row r="34">
          <cell r="M34">
            <v>7.53</v>
          </cell>
        </row>
        <row r="35">
          <cell r="D35">
            <v>30.85</v>
          </cell>
          <cell r="E35">
            <v>1823</v>
          </cell>
        </row>
        <row r="35">
          <cell r="L35">
            <v>30.85</v>
          </cell>
        </row>
        <row r="36">
          <cell r="D36">
            <v>52.35</v>
          </cell>
          <cell r="E36">
            <v>2548</v>
          </cell>
        </row>
        <row r="36">
          <cell r="M36">
            <v>52.35</v>
          </cell>
        </row>
        <row r="37">
          <cell r="D37">
            <v>1.28</v>
          </cell>
          <cell r="E37">
            <v>82</v>
          </cell>
        </row>
        <row r="37">
          <cell r="I37">
            <v>1.28</v>
          </cell>
        </row>
        <row r="38">
          <cell r="D38">
            <v>7.94</v>
          </cell>
          <cell r="E38">
            <v>891</v>
          </cell>
        </row>
        <row r="38">
          <cell r="M38">
            <v>7.94</v>
          </cell>
        </row>
        <row r="40">
          <cell r="D40">
            <v>18.96</v>
          </cell>
          <cell r="E40">
            <v>1749</v>
          </cell>
        </row>
        <row r="40">
          <cell r="L40">
            <v>18.96</v>
          </cell>
        </row>
        <row r="41">
          <cell r="D41">
            <v>146.09</v>
          </cell>
          <cell r="E41">
            <v>7141</v>
          </cell>
        </row>
        <row r="41">
          <cell r="G41">
            <v>146.09</v>
          </cell>
        </row>
        <row r="42">
          <cell r="D42">
            <v>0.22</v>
          </cell>
          <cell r="E42">
            <v>45</v>
          </cell>
        </row>
        <row r="42">
          <cell r="I42">
            <v>0.22</v>
          </cell>
        </row>
        <row r="43">
          <cell r="D43">
            <v>11.95</v>
          </cell>
          <cell r="E43">
            <v>1137</v>
          </cell>
        </row>
        <row r="43">
          <cell r="M43">
            <v>11.95</v>
          </cell>
        </row>
        <row r="44">
          <cell r="D44">
            <v>10.86</v>
          </cell>
          <cell r="E44">
            <v>1414</v>
          </cell>
        </row>
        <row r="44">
          <cell r="L44">
            <v>10.86</v>
          </cell>
        </row>
        <row r="45">
          <cell r="D45">
            <v>1.51</v>
          </cell>
          <cell r="E45">
            <v>202</v>
          </cell>
        </row>
        <row r="45">
          <cell r="I45">
            <v>1.51</v>
          </cell>
        </row>
        <row r="46">
          <cell r="D46">
            <v>7.37</v>
          </cell>
          <cell r="E46">
            <v>420</v>
          </cell>
        </row>
        <row r="46">
          <cell r="I46">
            <v>7.37</v>
          </cell>
        </row>
        <row r="47">
          <cell r="D47">
            <v>4.34</v>
          </cell>
          <cell r="E47">
            <v>946</v>
          </cell>
        </row>
        <row r="47">
          <cell r="M47">
            <v>4.34</v>
          </cell>
        </row>
        <row r="49">
          <cell r="D49">
            <v>34.57</v>
          </cell>
          <cell r="E49">
            <v>1150</v>
          </cell>
        </row>
        <row r="49">
          <cell r="I49">
            <v>34.57</v>
          </cell>
        </row>
      </sheetData>
      <sheetData sheetId="1">
        <row r="6">
          <cell r="A6" t="str">
            <v>大河乡</v>
          </cell>
          <cell r="B6" t="str">
            <v>退化林修复</v>
          </cell>
          <cell r="C6">
            <v>46.55</v>
          </cell>
          <cell r="D6">
            <v>2889</v>
          </cell>
        </row>
        <row r="7">
          <cell r="B7" t="str">
            <v>抚育管护</v>
          </cell>
          <cell r="C7">
            <v>2726.45</v>
          </cell>
          <cell r="D7">
            <v>67353</v>
          </cell>
        </row>
        <row r="8">
          <cell r="A8" t="str">
            <v>康乐镇</v>
          </cell>
          <cell r="B8" t="str">
            <v>退化林修复</v>
          </cell>
          <cell r="C8">
            <v>17.39</v>
          </cell>
          <cell r="D8">
            <v>911</v>
          </cell>
        </row>
        <row r="9">
          <cell r="B9" t="str">
            <v>抚育管护</v>
          </cell>
          <cell r="C9">
            <v>1172.61</v>
          </cell>
          <cell r="D9">
            <v>28968</v>
          </cell>
        </row>
        <row r="10">
          <cell r="A10" t="str">
            <v>明花乡</v>
          </cell>
          <cell r="B10" t="str">
            <v>退化林修复</v>
          </cell>
          <cell r="C10">
            <v>1966.32</v>
          </cell>
          <cell r="D10">
            <v>57894</v>
          </cell>
        </row>
        <row r="11">
          <cell r="B11" t="str">
            <v>抚育管护</v>
          </cell>
          <cell r="C11">
            <v>1223.68</v>
          </cell>
          <cell r="D11">
            <v>30229</v>
          </cell>
        </row>
        <row r="12">
          <cell r="A12" t="str">
            <v>白银乡</v>
          </cell>
          <cell r="B12" t="str">
            <v>新建农田防护林</v>
          </cell>
          <cell r="C12">
            <v>55.92</v>
          </cell>
          <cell r="D12">
            <v>1844</v>
          </cell>
        </row>
        <row r="13">
          <cell r="B13" t="str">
            <v>抚育管护</v>
          </cell>
          <cell r="C13">
            <v>155</v>
          </cell>
          <cell r="D13">
            <v>3829</v>
          </cell>
        </row>
        <row r="14">
          <cell r="A14" t="str">
            <v>皇城镇</v>
          </cell>
          <cell r="B14" t="str">
            <v>新建农田防护林</v>
          </cell>
          <cell r="C14">
            <v>110.79</v>
          </cell>
          <cell r="D14">
            <v>6944</v>
          </cell>
        </row>
        <row r="15">
          <cell r="B15" t="str">
            <v>退化林修复</v>
          </cell>
          <cell r="C15">
            <v>1.28</v>
          </cell>
          <cell r="D15">
            <v>82</v>
          </cell>
        </row>
        <row r="16">
          <cell r="B16" t="str">
            <v>抚育管护</v>
          </cell>
          <cell r="C16">
            <v>1200.72</v>
          </cell>
          <cell r="D16">
            <v>29662</v>
          </cell>
        </row>
        <row r="17">
          <cell r="A17" t="str">
            <v>祁丰乡</v>
          </cell>
          <cell r="B17" t="str">
            <v>新建农田防护林</v>
          </cell>
          <cell r="C17">
            <v>46.11</v>
          </cell>
          <cell r="D17">
            <v>5246</v>
          </cell>
        </row>
        <row r="18">
          <cell r="B18" t="str">
            <v>退化林修复</v>
          </cell>
          <cell r="C18">
            <v>155.19</v>
          </cell>
          <cell r="D18">
            <v>7808</v>
          </cell>
        </row>
        <row r="19">
          <cell r="B19" t="str">
            <v>抚育管护</v>
          </cell>
          <cell r="C19">
            <v>367.81</v>
          </cell>
          <cell r="D19">
            <v>9086</v>
          </cell>
        </row>
        <row r="20">
          <cell r="A20" t="str">
            <v>马蹄乡</v>
          </cell>
          <cell r="B20" t="str">
            <v>退化林修复</v>
          </cell>
          <cell r="C20">
            <v>34.57</v>
          </cell>
          <cell r="D20">
            <v>1150</v>
          </cell>
        </row>
        <row r="21">
          <cell r="B21" t="str">
            <v>抚育管护</v>
          </cell>
          <cell r="C21">
            <v>902.43</v>
          </cell>
          <cell r="D21">
            <v>22293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H27" sqref="H27"/>
    </sheetView>
  </sheetViews>
  <sheetFormatPr defaultColWidth="9" defaultRowHeight="13.5"/>
  <cols>
    <col min="1" max="1" width="6.625" customWidth="1"/>
    <col min="2" max="2" width="14.5" customWidth="1"/>
    <col min="3" max="4" width="8.625" customWidth="1"/>
    <col min="5" max="5" width="10.625" customWidth="1"/>
    <col min="6" max="6" width="11.375" customWidth="1"/>
    <col min="7" max="8" width="12.625" customWidth="1"/>
    <col min="9" max="9" width="10.625" customWidth="1"/>
    <col min="10" max="10" width="11.5" customWidth="1"/>
    <col min="11" max="11" width="11.875" customWidth="1"/>
    <col min="12" max="12" width="12.625" customWidth="1"/>
  </cols>
  <sheetData>
    <row r="1" spans="1:1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18.75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18.75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1" customHeight="1" spans="1:12">
      <c r="A4" s="21" t="s">
        <v>2</v>
      </c>
      <c r="B4" s="21" t="s">
        <v>3</v>
      </c>
      <c r="C4" s="22" t="s">
        <v>4</v>
      </c>
      <c r="D4" s="22" t="s">
        <v>5</v>
      </c>
      <c r="E4" s="23" t="s">
        <v>6</v>
      </c>
      <c r="F4" s="24"/>
      <c r="G4" s="24"/>
      <c r="H4" s="25"/>
      <c r="I4" s="23" t="s">
        <v>7</v>
      </c>
      <c r="J4" s="24"/>
      <c r="K4" s="24"/>
      <c r="L4" s="25"/>
    </row>
    <row r="5" ht="21" customHeight="1" spans="1:12">
      <c r="A5" s="21"/>
      <c r="B5" s="21"/>
      <c r="C5" s="21"/>
      <c r="D5" s="22"/>
      <c r="E5" s="22" t="s">
        <v>8</v>
      </c>
      <c r="F5" s="22" t="s">
        <v>9</v>
      </c>
      <c r="G5" s="22" t="s">
        <v>10</v>
      </c>
      <c r="H5" s="22" t="s">
        <v>11</v>
      </c>
      <c r="I5" s="22" t="s">
        <v>12</v>
      </c>
      <c r="J5" s="22" t="s">
        <v>9</v>
      </c>
      <c r="K5" s="22" t="s">
        <v>10</v>
      </c>
      <c r="L5" s="22" t="s">
        <v>11</v>
      </c>
    </row>
    <row r="6" ht="21" customHeight="1" spans="1:12">
      <c r="A6" s="26" t="s">
        <v>13</v>
      </c>
      <c r="B6" s="27" t="s">
        <v>14</v>
      </c>
      <c r="C6" s="28">
        <f>'[1]规划明细表 (2)'!D6+'[1]规划明细表 (2)'!D7+'[1]规划明细表 (2)'!D8+'[1]规划明细表 (2)'!D9</f>
        <v>46.55</v>
      </c>
      <c r="D6" s="28">
        <f>'[1]规划明细表 (2)'!E6+'[1]规划明细表 (2)'!E7+'[1]规划明细表 (2)'!E8+'[1]规划明细表 (2)'!E9</f>
        <v>2889</v>
      </c>
      <c r="E6" s="28">
        <f t="shared" ref="E6:E10" si="0">SUM(F6:H6)</f>
        <v>46.55</v>
      </c>
      <c r="F6" s="28">
        <f>'[1]规划明细表 (2)'!G6+'[1]规划明细表 (2)'!G7+'[1]规划明细表 (2)'!G8+'[1]规划明细表 (2)'!G9</f>
        <v>0</v>
      </c>
      <c r="G6" s="28">
        <f>'[1]规划明细表 (2)'!H6+'[1]规划明细表 (2)'!H7+'[1]规划明细表 (2)'!H8+'[1]规划明细表 (2)'!H9</f>
        <v>31.06</v>
      </c>
      <c r="H6" s="28">
        <f>'[1]规划明细表 (2)'!I6+'[1]规划明细表 (2)'!I7+'[1]规划明细表 (2)'!I8+'[1]规划明细表 (2)'!I9</f>
        <v>15.49</v>
      </c>
      <c r="I6" s="28">
        <f t="shared" ref="I6:I10" si="1">SUM(J6:L6)</f>
        <v>0</v>
      </c>
      <c r="J6" s="28">
        <f>'[1]规划明细表 (2)'!K6+'[1]规划明细表 (2)'!K7+'[1]规划明细表 (2)'!K8+'[1]规划明细表 (2)'!K9</f>
        <v>0</v>
      </c>
      <c r="K6" s="28">
        <f>'[1]规划明细表 (2)'!L6+'[1]规划明细表 (2)'!L7+'[1]规划明细表 (2)'!L8+'[1]规划明细表 (2)'!L9</f>
        <v>0</v>
      </c>
      <c r="L6" s="28">
        <f>'[1]规划明细表 (2)'!M6+'[1]规划明细表 (2)'!M7+'[1]规划明细表 (2)'!M8+'[1]规划明细表 (2)'!M9</f>
        <v>0</v>
      </c>
    </row>
    <row r="7" ht="21" customHeight="1" spans="1:12">
      <c r="A7" s="29"/>
      <c r="B7" s="27" t="s">
        <v>15</v>
      </c>
      <c r="C7" s="28">
        <f>2641+132-C6</f>
        <v>2726.45</v>
      </c>
      <c r="D7" s="28">
        <f t="shared" ref="D7:D11" si="2">ROUND(C7*667/27,0)</f>
        <v>67353</v>
      </c>
      <c r="E7" s="28"/>
      <c r="F7" s="28"/>
      <c r="G7" s="28"/>
      <c r="H7" s="28"/>
      <c r="I7" s="28"/>
      <c r="J7" s="28"/>
      <c r="K7" s="28"/>
      <c r="L7" s="28"/>
    </row>
    <row r="8" ht="21" customHeight="1" spans="1:12">
      <c r="A8" s="26" t="s">
        <v>16</v>
      </c>
      <c r="B8" s="27" t="s">
        <v>14</v>
      </c>
      <c r="C8" s="28">
        <f>'[1]规划明细表 (2)'!D11+'[1]规划明细表 (2)'!D12</f>
        <v>17.39</v>
      </c>
      <c r="D8" s="28">
        <f>'[1]规划明细表 (2)'!E11+'[1]规划明细表 (2)'!E12</f>
        <v>911</v>
      </c>
      <c r="E8" s="28">
        <f t="shared" si="0"/>
        <v>17.39</v>
      </c>
      <c r="F8" s="28">
        <f>'[1]规划明细表 (2)'!G11+'[1]规划明细表 (2)'!G12</f>
        <v>0</v>
      </c>
      <c r="G8" s="28">
        <f>'[1]规划明细表 (2)'!H11+'[1]规划明细表 (2)'!H12</f>
        <v>17.39</v>
      </c>
      <c r="H8" s="28">
        <f>'[1]规划明细表 (2)'!I11+'[1]规划明细表 (2)'!I12</f>
        <v>0</v>
      </c>
      <c r="I8" s="28">
        <f t="shared" si="1"/>
        <v>0</v>
      </c>
      <c r="J8" s="28">
        <f>'[1]规划明细表 (2)'!K11+'[1]规划明细表 (2)'!K12</f>
        <v>0</v>
      </c>
      <c r="K8" s="28">
        <f>'[1]规划明细表 (2)'!L11+'[1]规划明细表 (2)'!L12</f>
        <v>0</v>
      </c>
      <c r="L8" s="28">
        <f>'[1]规划明细表 (2)'!M11+'[1]规划明细表 (2)'!M12</f>
        <v>0</v>
      </c>
    </row>
    <row r="9" ht="21" customHeight="1" spans="1:12">
      <c r="A9" s="29"/>
      <c r="B9" s="27" t="s">
        <v>15</v>
      </c>
      <c r="C9" s="28">
        <f>1190-C8</f>
        <v>1172.61</v>
      </c>
      <c r="D9" s="28">
        <f t="shared" si="2"/>
        <v>28968</v>
      </c>
      <c r="E9" s="28"/>
      <c r="F9" s="28"/>
      <c r="G9" s="28"/>
      <c r="H9" s="28"/>
      <c r="I9" s="28"/>
      <c r="J9" s="28"/>
      <c r="K9" s="28"/>
      <c r="L9" s="28"/>
    </row>
    <row r="10" ht="21" customHeight="1" spans="1:12">
      <c r="A10" s="30" t="s">
        <v>17</v>
      </c>
      <c r="B10" s="31" t="s">
        <v>14</v>
      </c>
      <c r="C10" s="32">
        <f>'[1]规划明细表 (2)'!D14+'[1]规划明细表 (2)'!D15+'[1]规划明细表 (2)'!D16+'[1]规划明细表 (2)'!D17+'[1]规划明细表 (2)'!D18+'[1]规划明细表 (2)'!D19+'[1]规划明细表 (2)'!D20+'[1]规划明细表 (2)'!D21+'[1]规划明细表 (2)'!D22+'[1]规划明细表 (2)'!D23+'[1]规划明细表 (2)'!D24+'[1]规划明细表 (2)'!D25+'[1]规划明细表 (2)'!D26+'[1]规划明细表 (2)'!D27</f>
        <v>1966.32</v>
      </c>
      <c r="D10" s="32">
        <f>'[1]规划明细表 (2)'!E14+'[1]规划明细表 (2)'!E15+'[1]规划明细表 (2)'!E16+'[1]规划明细表 (2)'!E17+'[1]规划明细表 (2)'!E18+'[1]规划明细表 (2)'!E19+'[1]规划明细表 (2)'!E20+'[1]规划明细表 (2)'!E21+'[1]规划明细表 (2)'!E22+'[1]规划明细表 (2)'!E23+'[1]规划明细表 (2)'!E24+'[1]规划明细表 (2)'!E25+'[1]规划明细表 (2)'!E26+'[1]规划明细表 (2)'!E27</f>
        <v>57894</v>
      </c>
      <c r="E10" s="28">
        <f t="shared" si="0"/>
        <v>1966.32</v>
      </c>
      <c r="F10" s="32">
        <f>'[1]规划明细表 (2)'!G14+'[1]规划明细表 (2)'!G18+'[1]规划明细表 (2)'!G19+'[1]规划明细表 (2)'!G20+'[1]规划明细表 (2)'!G21+'[1]规划明细表 (2)'!G24+'[1]规划明细表 (2)'!G25+'[1]规划明细表 (2)'!G26+'[1]规划明细表 (2)'!G27</f>
        <v>1494.79</v>
      </c>
      <c r="G10" s="32">
        <f>'[1]规划明细表 (2)'!H15+'[1]规划明细表 (2)'!H16+'[1]规划明细表 (2)'!H17+'[1]规划明细表 (2)'!H22+'[1]规划明细表 (2)'!H23</f>
        <v>471.53</v>
      </c>
      <c r="H10" s="32">
        <f>'[1]规划明细表 (2)'!I16+'[1]规划明细表 (2)'!I20+'[1]规划明细表 (2)'!I22</f>
        <v>0</v>
      </c>
      <c r="I10" s="28">
        <f t="shared" si="1"/>
        <v>0</v>
      </c>
      <c r="J10" s="32">
        <f>'[1]规划明细表 (2)'!K16+'[1]规划明细表 (2)'!K20+'[1]规划明细表 (2)'!K22</f>
        <v>0</v>
      </c>
      <c r="K10" s="32">
        <f>'[1]规划明细表 (2)'!L16+'[1]规划明细表 (2)'!L20+'[1]规划明细表 (2)'!L22</f>
        <v>0</v>
      </c>
      <c r="L10" s="32">
        <f>'[1]规划明细表 (2)'!M16+'[1]规划明细表 (2)'!M20+'[1]规划明细表 (2)'!M22</f>
        <v>0</v>
      </c>
    </row>
    <row r="11" ht="21" customHeight="1" spans="1:12">
      <c r="A11" s="29"/>
      <c r="B11" s="31" t="s">
        <v>15</v>
      </c>
      <c r="C11" s="32">
        <f>3190-C10</f>
        <v>1223.68</v>
      </c>
      <c r="D11" s="32">
        <f t="shared" si="2"/>
        <v>30229</v>
      </c>
      <c r="E11" s="28"/>
      <c r="F11" s="32"/>
      <c r="G11" s="32"/>
      <c r="H11" s="32"/>
      <c r="I11" s="28"/>
      <c r="J11" s="32"/>
      <c r="K11" s="32"/>
      <c r="L11" s="32"/>
    </row>
    <row r="12" ht="21" customHeight="1" spans="1:12">
      <c r="A12" s="26" t="s">
        <v>18</v>
      </c>
      <c r="B12" s="31" t="s">
        <v>19</v>
      </c>
      <c r="C12" s="32">
        <f>'[1]规划明细表 (2)'!D29</f>
        <v>55.92</v>
      </c>
      <c r="D12" s="32">
        <f>'[1]规划明细表 (2)'!E29</f>
        <v>1844</v>
      </c>
      <c r="E12" s="28">
        <f t="shared" ref="E12:E15" si="3">SUM(F12:H12)</f>
        <v>0</v>
      </c>
      <c r="F12" s="32">
        <f>'[1]规划明细表 (2)'!G29</f>
        <v>0</v>
      </c>
      <c r="G12" s="32">
        <f>'[1]规划明细表 (2)'!H29</f>
        <v>0</v>
      </c>
      <c r="H12" s="32">
        <f>'[1]规划明细表 (2)'!I29</f>
        <v>0</v>
      </c>
      <c r="I12" s="28">
        <f t="shared" ref="I12:I15" si="4">SUM(J12:L12)</f>
        <v>55.92</v>
      </c>
      <c r="J12" s="32">
        <f>'[1]规划明细表 (2)'!K29</f>
        <v>0</v>
      </c>
      <c r="K12" s="32">
        <f>'[1]规划明细表 (2)'!L29</f>
        <v>55.92</v>
      </c>
      <c r="L12" s="32">
        <f>'[1]规划明细表 (2)'!M29</f>
        <v>0</v>
      </c>
    </row>
    <row r="13" ht="21" customHeight="1" spans="1:12">
      <c r="A13" s="29"/>
      <c r="B13" s="31" t="s">
        <v>15</v>
      </c>
      <c r="C13" s="32">
        <v>155</v>
      </c>
      <c r="D13" s="32">
        <f>ROUND(C13*667/27,0)</f>
        <v>3829</v>
      </c>
      <c r="E13" s="28"/>
      <c r="F13" s="32"/>
      <c r="G13" s="32"/>
      <c r="H13" s="32"/>
      <c r="I13" s="28"/>
      <c r="J13" s="32"/>
      <c r="K13" s="32"/>
      <c r="L13" s="32"/>
    </row>
    <row r="14" ht="21" customHeight="1" spans="1:12">
      <c r="A14" s="26" t="s">
        <v>20</v>
      </c>
      <c r="B14" s="31" t="s">
        <v>19</v>
      </c>
      <c r="C14" s="32">
        <f>'[1]规划明细表 (2)'!D31+'[1]规划明细表 (2)'!D32+'[1]规划明细表 (2)'!D33+'[1]规划明细表 (2)'!D34+'[1]规划明细表 (2)'!D35+'[1]规划明细表 (2)'!D36+'[1]规划明细表 (2)'!D38</f>
        <v>110.79</v>
      </c>
      <c r="D14" s="32">
        <f>'[1]规划明细表 (2)'!E31+'[1]规划明细表 (2)'!E32+'[1]规划明细表 (2)'!E33+'[1]规划明细表 (2)'!E34+'[1]规划明细表 (2)'!E35+'[1]规划明细表 (2)'!E36+'[1]规划明细表 (2)'!E38</f>
        <v>6944</v>
      </c>
      <c r="E14" s="28">
        <f t="shared" si="3"/>
        <v>0</v>
      </c>
      <c r="F14" s="32">
        <f>'[1]规划明细表 (2)'!G31+'[1]规划明细表 (2)'!G32+'[1]规划明细表 (2)'!G33+'[1]规划明细表 (2)'!G34+'[1]规划明细表 (2)'!G35+'[1]规划明细表 (2)'!G36+'[1]规划明细表 (2)'!G38</f>
        <v>0</v>
      </c>
      <c r="G14" s="32">
        <f>'[1]规划明细表 (2)'!H31+'[1]规划明细表 (2)'!H32+'[1]规划明细表 (2)'!H33+'[1]规划明细表 (2)'!H34+'[1]规划明细表 (2)'!H35+'[1]规划明细表 (2)'!H36+'[1]规划明细表 (2)'!H38</f>
        <v>0</v>
      </c>
      <c r="H14" s="32">
        <f>'[1]规划明细表 (2)'!I31+'[1]规划明细表 (2)'!I32+'[1]规划明细表 (2)'!I33+'[1]规划明细表 (2)'!I34+'[1]规划明细表 (2)'!I35+'[1]规划明细表 (2)'!I36+'[1]规划明细表 (2)'!I38</f>
        <v>0</v>
      </c>
      <c r="I14" s="28">
        <f t="shared" si="4"/>
        <v>110.79</v>
      </c>
      <c r="J14" s="32">
        <f>'[1]规划明细表 (2)'!K31+'[1]规划明细表 (2)'!K32+'[1]规划明细表 (2)'!K33+'[1]规划明细表 (2)'!K34+'[1]规划明细表 (2)'!K35+'[1]规划明细表 (2)'!K36+'[1]规划明细表 (2)'!K38</f>
        <v>0</v>
      </c>
      <c r="K14" s="32">
        <f>'[1]规划明细表 (2)'!L31+'[1]规划明细表 (2)'!L32+'[1]规划明细表 (2)'!L33+'[1]规划明细表 (2)'!L34+'[1]规划明细表 (2)'!L35+'[1]规划明细表 (2)'!L36+'[1]规划明细表 (2)'!L38</f>
        <v>36.69</v>
      </c>
      <c r="L14" s="32">
        <f>'[1]规划明细表 (2)'!M31+'[1]规划明细表 (2)'!M32+'[1]规划明细表 (2)'!M33+'[1]规划明细表 (2)'!M34+'[1]规划明细表 (2)'!M35+'[1]规划明细表 (2)'!M36+'[1]规划明细表 (2)'!M38</f>
        <v>74.1</v>
      </c>
    </row>
    <row r="15" ht="21" customHeight="1" spans="1:12">
      <c r="A15" s="30"/>
      <c r="B15" s="31" t="s">
        <v>14</v>
      </c>
      <c r="C15" s="32">
        <f>'[1]规划明细表 (2)'!D37</f>
        <v>1.28</v>
      </c>
      <c r="D15" s="32">
        <f>'[1]规划明细表 (2)'!E37</f>
        <v>82</v>
      </c>
      <c r="E15" s="28">
        <f t="shared" si="3"/>
        <v>1.28</v>
      </c>
      <c r="F15" s="32">
        <f>'[1]规划明细表 (2)'!G37</f>
        <v>0</v>
      </c>
      <c r="G15" s="32">
        <f>'[1]规划明细表 (2)'!H37</f>
        <v>0</v>
      </c>
      <c r="H15" s="32">
        <f>'[1]规划明细表 (2)'!I37</f>
        <v>1.28</v>
      </c>
      <c r="I15" s="28">
        <f t="shared" si="4"/>
        <v>0</v>
      </c>
      <c r="J15" s="32">
        <f>'[1]规划明细表 (2)'!K37</f>
        <v>0</v>
      </c>
      <c r="K15" s="32">
        <f>'[1]规划明细表 (2)'!L37</f>
        <v>0</v>
      </c>
      <c r="L15" s="32">
        <f>'[1]规划明细表 (2)'!M37</f>
        <v>0</v>
      </c>
    </row>
    <row r="16" ht="21" customHeight="1" spans="1:12">
      <c r="A16" s="29"/>
      <c r="B16" s="31" t="s">
        <v>15</v>
      </c>
      <c r="C16" s="32">
        <f>1202-C15</f>
        <v>1200.72</v>
      </c>
      <c r="D16" s="32">
        <f t="shared" ref="D16:D21" si="5">ROUND(C16*667/27,0)</f>
        <v>29662</v>
      </c>
      <c r="E16" s="28"/>
      <c r="F16" s="32"/>
      <c r="G16" s="32"/>
      <c r="H16" s="32"/>
      <c r="I16" s="28"/>
      <c r="J16" s="32"/>
      <c r="K16" s="32"/>
      <c r="L16" s="32"/>
    </row>
    <row r="17" ht="21" customHeight="1" spans="1:12">
      <c r="A17" s="26" t="s">
        <v>21</v>
      </c>
      <c r="B17" s="31" t="s">
        <v>19</v>
      </c>
      <c r="C17" s="32">
        <f>'[1]规划明细表 (2)'!D40+'[1]规划明细表 (2)'!D43+'[1]规划明细表 (2)'!D44+'[1]规划明细表 (2)'!D47</f>
        <v>46.11</v>
      </c>
      <c r="D17" s="32">
        <f>'[1]规划明细表 (2)'!E40+'[1]规划明细表 (2)'!E43+'[1]规划明细表 (2)'!E44+'[1]规划明细表 (2)'!E47</f>
        <v>5246</v>
      </c>
      <c r="E17" s="28">
        <f t="shared" ref="E17:E20" si="6">SUM(F17:H17)</f>
        <v>0</v>
      </c>
      <c r="F17" s="32">
        <f>'[1]规划明细表 (2)'!G40+'[1]规划明细表 (2)'!G43+'[1]规划明细表 (2)'!G44+'[1]规划明细表 (2)'!G47</f>
        <v>0</v>
      </c>
      <c r="G17" s="32">
        <f>'[1]规划明细表 (2)'!H40+'[1]规划明细表 (2)'!H43+'[1]规划明细表 (2)'!H44+'[1]规划明细表 (2)'!H47</f>
        <v>0</v>
      </c>
      <c r="H17" s="32">
        <f>'[1]规划明细表 (2)'!I40+'[1]规划明细表 (2)'!I43+'[1]规划明细表 (2)'!I44+'[1]规划明细表 (2)'!I47</f>
        <v>0</v>
      </c>
      <c r="I17" s="28">
        <f t="shared" ref="I17:I20" si="7">SUM(J17:L17)</f>
        <v>46.11</v>
      </c>
      <c r="J17" s="32">
        <f>'[1]规划明细表 (2)'!K40+'[1]规划明细表 (2)'!K43+'[1]规划明细表 (2)'!K44+'[1]规划明细表 (2)'!K47</f>
        <v>0</v>
      </c>
      <c r="K17" s="32">
        <f>'[1]规划明细表 (2)'!L40+'[1]规划明细表 (2)'!L43+'[1]规划明细表 (2)'!L44+'[1]规划明细表 (2)'!L47</f>
        <v>29.82</v>
      </c>
      <c r="L17" s="32">
        <f>'[1]规划明细表 (2)'!M40+'[1]规划明细表 (2)'!M43+'[1]规划明细表 (2)'!M44+'[1]规划明细表 (2)'!M47</f>
        <v>16.29</v>
      </c>
    </row>
    <row r="18" ht="21" customHeight="1" spans="1:12">
      <c r="A18" s="30"/>
      <c r="B18" s="31" t="s">
        <v>14</v>
      </c>
      <c r="C18" s="28">
        <f>'[1]规划明细表 (2)'!D41+'[1]规划明细表 (2)'!D42+'[1]规划明细表 (2)'!D45+'[1]规划明细表 (2)'!D46</f>
        <v>155.19</v>
      </c>
      <c r="D18" s="28">
        <f>'[1]规划明细表 (2)'!E41+'[1]规划明细表 (2)'!E42+'[1]规划明细表 (2)'!E45+'[1]规划明细表 (2)'!E46</f>
        <v>7808</v>
      </c>
      <c r="E18" s="28">
        <f t="shared" si="6"/>
        <v>155.19</v>
      </c>
      <c r="F18" s="28">
        <f>'[1]规划明细表 (2)'!G41+'[1]规划明细表 (2)'!G42+'[1]规划明细表 (2)'!G45+'[1]规划明细表 (2)'!G46</f>
        <v>146.09</v>
      </c>
      <c r="G18" s="28">
        <f>'[1]规划明细表 (2)'!H41+'[1]规划明细表 (2)'!H42+'[1]规划明细表 (2)'!H45+'[1]规划明细表 (2)'!H46</f>
        <v>0</v>
      </c>
      <c r="H18" s="28">
        <f>'[1]规划明细表 (2)'!I41+'[1]规划明细表 (2)'!I42+'[1]规划明细表 (2)'!I45+'[1]规划明细表 (2)'!I46</f>
        <v>9.1</v>
      </c>
      <c r="I18" s="28">
        <f t="shared" si="7"/>
        <v>0</v>
      </c>
      <c r="J18" s="28">
        <f>'[1]规划明细表 (2)'!K41+'[1]规划明细表 (2)'!K42+'[1]规划明细表 (2)'!K45+'[1]规划明细表 (2)'!K46</f>
        <v>0</v>
      </c>
      <c r="K18" s="28">
        <f>'[1]规划明细表 (2)'!L41+'[1]规划明细表 (2)'!L42+'[1]规划明细表 (2)'!L45+'[1]规划明细表 (2)'!L46</f>
        <v>0</v>
      </c>
      <c r="L18" s="28">
        <f>'[1]规划明细表 (2)'!M41+'[1]规划明细表 (2)'!M42+'[1]规划明细表 (2)'!M45+'[1]规划明细表 (2)'!M46</f>
        <v>0</v>
      </c>
    </row>
    <row r="19" ht="21" customHeight="1" spans="1:12">
      <c r="A19" s="29"/>
      <c r="B19" s="33" t="s">
        <v>15</v>
      </c>
      <c r="C19" s="34">
        <f>523-C18</f>
        <v>367.81</v>
      </c>
      <c r="D19" s="34">
        <f t="shared" si="5"/>
        <v>9086</v>
      </c>
      <c r="E19" s="28"/>
      <c r="F19" s="34"/>
      <c r="G19" s="34"/>
      <c r="H19" s="34"/>
      <c r="I19" s="28"/>
      <c r="J19" s="34"/>
      <c r="K19" s="34"/>
      <c r="L19" s="34"/>
    </row>
    <row r="20" ht="21" customHeight="1" spans="1:12">
      <c r="A20" s="26" t="s">
        <v>22</v>
      </c>
      <c r="B20" s="35" t="s">
        <v>14</v>
      </c>
      <c r="C20" s="34">
        <f>'[1]规划明细表 (2)'!D49</f>
        <v>34.57</v>
      </c>
      <c r="D20" s="34">
        <f>'[1]规划明细表 (2)'!E49</f>
        <v>1150</v>
      </c>
      <c r="E20" s="28">
        <f t="shared" si="6"/>
        <v>34.57</v>
      </c>
      <c r="F20" s="34">
        <f>'[1]规划明细表 (2)'!G49</f>
        <v>0</v>
      </c>
      <c r="G20" s="34">
        <f>'[1]规划明细表 (2)'!H49</f>
        <v>0</v>
      </c>
      <c r="H20" s="34">
        <f>'[1]规划明细表 (2)'!I49</f>
        <v>34.57</v>
      </c>
      <c r="I20" s="28">
        <f t="shared" si="7"/>
        <v>0</v>
      </c>
      <c r="J20" s="34">
        <f>'[1]规划明细表 (2)'!K49</f>
        <v>0</v>
      </c>
      <c r="K20" s="34">
        <f>'[1]规划明细表 (2)'!L49</f>
        <v>0</v>
      </c>
      <c r="L20" s="34">
        <f>'[1]规划明细表 (2)'!M49</f>
        <v>0</v>
      </c>
    </row>
    <row r="21" ht="21" customHeight="1" spans="1:12">
      <c r="A21" s="29"/>
      <c r="B21" s="35" t="s">
        <v>15</v>
      </c>
      <c r="C21" s="34">
        <f>937-C20</f>
        <v>902.43</v>
      </c>
      <c r="D21" s="34">
        <f t="shared" si="5"/>
        <v>22293</v>
      </c>
      <c r="E21" s="28"/>
      <c r="F21" s="34"/>
      <c r="G21" s="34"/>
      <c r="H21" s="34"/>
      <c r="I21" s="28"/>
      <c r="J21" s="34"/>
      <c r="K21" s="34"/>
      <c r="L21" s="34"/>
    </row>
    <row r="22" ht="30" customHeight="1" spans="1:12">
      <c r="A22" s="36" t="s">
        <v>23</v>
      </c>
      <c r="B22" s="37"/>
      <c r="C22" s="38">
        <f t="shared" ref="C22:L22" si="8">SUM(C6:C21)</f>
        <v>10182.82</v>
      </c>
      <c r="D22" s="38">
        <f t="shared" si="8"/>
        <v>276188</v>
      </c>
      <c r="E22" s="38">
        <f>SUM(F22:H22)</f>
        <v>2221.3</v>
      </c>
      <c r="F22" s="38">
        <f t="shared" si="8"/>
        <v>1640.88</v>
      </c>
      <c r="G22" s="38">
        <f t="shared" si="8"/>
        <v>519.98</v>
      </c>
      <c r="H22" s="38">
        <f t="shared" si="8"/>
        <v>60.44</v>
      </c>
      <c r="I22" s="38">
        <f t="shared" si="8"/>
        <v>212.82</v>
      </c>
      <c r="J22" s="38">
        <f t="shared" si="8"/>
        <v>0</v>
      </c>
      <c r="K22" s="38">
        <f t="shared" si="8"/>
        <v>122.43</v>
      </c>
      <c r="L22" s="38">
        <f t="shared" si="8"/>
        <v>90.39</v>
      </c>
    </row>
  </sheetData>
  <mergeCells count="14">
    <mergeCell ref="A2:L2"/>
    <mergeCell ref="E4:H4"/>
    <mergeCell ref="I4:L4"/>
    <mergeCell ref="A4:A5"/>
    <mergeCell ref="A6:A7"/>
    <mergeCell ref="A8:A9"/>
    <mergeCell ref="A10:A11"/>
    <mergeCell ref="A12:A13"/>
    <mergeCell ref="A14:A16"/>
    <mergeCell ref="A17:A19"/>
    <mergeCell ref="A20:A21"/>
    <mergeCell ref="B4:B5"/>
    <mergeCell ref="C4:C5"/>
    <mergeCell ref="D4:D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A4" sqref="$A4:$XFD28"/>
    </sheetView>
  </sheetViews>
  <sheetFormatPr defaultColWidth="9" defaultRowHeight="13.5" outlineLevelCol="5"/>
  <cols>
    <col min="1" max="1" width="10.625" customWidth="1"/>
    <col min="2" max="6" width="14.625" customWidth="1"/>
  </cols>
  <sheetData>
    <row r="1" spans="1:6">
      <c r="A1" s="2" t="s">
        <v>24</v>
      </c>
      <c r="B1" s="3"/>
      <c r="C1" s="3"/>
      <c r="D1" s="3"/>
      <c r="E1" s="3"/>
      <c r="F1" s="3"/>
    </row>
    <row r="2" ht="26" customHeight="1" spans="1:6">
      <c r="A2" s="4" t="s">
        <v>25</v>
      </c>
      <c r="B2" s="4"/>
      <c r="C2" s="4"/>
      <c r="D2" s="4"/>
      <c r="E2" s="4"/>
      <c r="F2" s="4"/>
    </row>
    <row r="3" ht="21" customHeight="1" spans="1:6">
      <c r="A3" s="5"/>
      <c r="B3" s="5"/>
      <c r="C3" s="5"/>
      <c r="D3" s="5"/>
      <c r="E3" s="5"/>
      <c r="F3" s="5"/>
    </row>
    <row r="4" s="1" customFormat="1" ht="26" customHeight="1" spans="1:6">
      <c r="A4" s="6" t="s">
        <v>2</v>
      </c>
      <c r="B4" s="6" t="s">
        <v>26</v>
      </c>
      <c r="C4" s="7" t="s">
        <v>27</v>
      </c>
      <c r="D4" s="7" t="s">
        <v>28</v>
      </c>
      <c r="E4" s="7" t="s">
        <v>29</v>
      </c>
      <c r="F4" s="7" t="s">
        <v>30</v>
      </c>
    </row>
    <row r="5" s="1" customFormat="1" ht="26" customHeight="1" spans="1:6">
      <c r="A5" s="8" t="s">
        <v>31</v>
      </c>
      <c r="B5" s="8"/>
      <c r="C5" s="9">
        <f t="shared" ref="C5:F5" si="0">C8+C11+C14+C17+C21+C25+C28</f>
        <v>10182.82</v>
      </c>
      <c r="D5" s="9">
        <f t="shared" si="0"/>
        <v>276188</v>
      </c>
      <c r="E5" s="9"/>
      <c r="F5" s="9">
        <f t="shared" si="0"/>
        <v>4740110</v>
      </c>
    </row>
    <row r="6" s="1" customFormat="1" ht="26" customHeight="1" spans="1:6">
      <c r="A6" s="10" t="str">
        <f>[1]规划明细表!A6</f>
        <v>大河乡</v>
      </c>
      <c r="B6" s="11" t="str">
        <f>[1]规划明细表!B6</f>
        <v>退化林修复</v>
      </c>
      <c r="C6" s="12">
        <f>[1]规划明细表!C6</f>
        <v>46.55</v>
      </c>
      <c r="D6" s="12">
        <f>[1]规划明细表!D6</f>
        <v>2889</v>
      </c>
      <c r="E6" s="12">
        <v>800</v>
      </c>
      <c r="F6" s="12">
        <f t="shared" ref="F6:F10" si="1">C6*E6</f>
        <v>37240</v>
      </c>
    </row>
    <row r="7" s="1" customFormat="1" ht="26" customHeight="1" spans="1:6">
      <c r="A7" s="13"/>
      <c r="B7" s="11" t="str">
        <f>[1]规划明细表!B7</f>
        <v>抚育管护</v>
      </c>
      <c r="C7" s="12">
        <f>[1]规划明细表!C7</f>
        <v>2726.45</v>
      </c>
      <c r="D7" s="12">
        <f>[1]规划明细表!D7</f>
        <v>67353</v>
      </c>
      <c r="E7" s="12">
        <v>300</v>
      </c>
      <c r="F7" s="12">
        <f t="shared" si="1"/>
        <v>817935</v>
      </c>
    </row>
    <row r="8" s="1" customFormat="1" ht="26" customHeight="1" spans="1:6">
      <c r="A8" s="14"/>
      <c r="B8" s="6" t="s">
        <v>32</v>
      </c>
      <c r="C8" s="15">
        <f t="shared" ref="C8:F8" si="2">SUM(C6:C7)</f>
        <v>2773</v>
      </c>
      <c r="D8" s="15">
        <f t="shared" si="2"/>
        <v>70242</v>
      </c>
      <c r="E8" s="15"/>
      <c r="F8" s="15">
        <f t="shared" si="2"/>
        <v>855175</v>
      </c>
    </row>
    <row r="9" s="1" customFormat="1" ht="26" customHeight="1" spans="1:6">
      <c r="A9" s="6" t="str">
        <f>[1]规划明细表!A8</f>
        <v>康乐镇</v>
      </c>
      <c r="B9" s="11" t="str">
        <f>[1]规划明细表!B8</f>
        <v>退化林修复</v>
      </c>
      <c r="C9" s="12">
        <f>[1]规划明细表!C8</f>
        <v>17.39</v>
      </c>
      <c r="D9" s="12">
        <f>[1]规划明细表!D8</f>
        <v>911</v>
      </c>
      <c r="E9" s="12">
        <v>800</v>
      </c>
      <c r="F9" s="12">
        <f t="shared" si="1"/>
        <v>13912</v>
      </c>
    </row>
    <row r="10" s="1" customFormat="1" ht="26" customHeight="1" spans="1:6">
      <c r="A10" s="6"/>
      <c r="B10" s="11" t="str">
        <f>[1]规划明细表!B9</f>
        <v>抚育管护</v>
      </c>
      <c r="C10" s="12">
        <f>[1]规划明细表!C9</f>
        <v>1172.61</v>
      </c>
      <c r="D10" s="12">
        <f>[1]规划明细表!D9</f>
        <v>28968</v>
      </c>
      <c r="E10" s="12">
        <v>300</v>
      </c>
      <c r="F10" s="12">
        <f t="shared" si="1"/>
        <v>351783</v>
      </c>
    </row>
    <row r="11" s="1" customFormat="1" ht="26" customHeight="1" spans="1:6">
      <c r="A11" s="6"/>
      <c r="B11" s="6" t="s">
        <v>32</v>
      </c>
      <c r="C11" s="15">
        <f t="shared" ref="C11:F11" si="3">SUM(C9:C10)</f>
        <v>1190</v>
      </c>
      <c r="D11" s="15">
        <f t="shared" si="3"/>
        <v>29879</v>
      </c>
      <c r="E11" s="15"/>
      <c r="F11" s="15">
        <f t="shared" si="3"/>
        <v>365695</v>
      </c>
    </row>
    <row r="12" s="1" customFormat="1" ht="26" customHeight="1" spans="1:6">
      <c r="A12" s="6" t="str">
        <f>[1]规划明细表!A10</f>
        <v>明花乡</v>
      </c>
      <c r="B12" s="11" t="str">
        <f>[1]规划明细表!B10</f>
        <v>退化林修复</v>
      </c>
      <c r="C12" s="12">
        <f>[1]规划明细表!C10</f>
        <v>1966.32</v>
      </c>
      <c r="D12" s="12">
        <f>[1]规划明细表!D10</f>
        <v>57894</v>
      </c>
      <c r="E12" s="12">
        <v>800</v>
      </c>
      <c r="F12" s="12">
        <f t="shared" ref="F12:F16" si="4">C12*E12</f>
        <v>1573056</v>
      </c>
    </row>
    <row r="13" s="1" customFormat="1" ht="26" customHeight="1" spans="1:6">
      <c r="A13" s="6"/>
      <c r="B13" s="11" t="str">
        <f>[1]规划明细表!B11</f>
        <v>抚育管护</v>
      </c>
      <c r="C13" s="12">
        <f>[1]规划明细表!C11</f>
        <v>1223.68</v>
      </c>
      <c r="D13" s="12">
        <f>[1]规划明细表!D11</f>
        <v>30229</v>
      </c>
      <c r="E13" s="12">
        <v>300</v>
      </c>
      <c r="F13" s="12">
        <f t="shared" si="4"/>
        <v>367104</v>
      </c>
    </row>
    <row r="14" s="1" customFormat="1" ht="26" customHeight="1" spans="1:6">
      <c r="A14" s="6"/>
      <c r="B14" s="6" t="s">
        <v>32</v>
      </c>
      <c r="C14" s="15">
        <f t="shared" ref="C14:F14" si="5">SUM(C12:C13)</f>
        <v>3190</v>
      </c>
      <c r="D14" s="15">
        <f t="shared" si="5"/>
        <v>88123</v>
      </c>
      <c r="E14" s="15"/>
      <c r="F14" s="15">
        <f t="shared" si="5"/>
        <v>1940160</v>
      </c>
    </row>
    <row r="15" s="1" customFormat="1" ht="26" customHeight="1" spans="1:6">
      <c r="A15" s="10" t="str">
        <f>[1]规划明细表!A12</f>
        <v>白银乡</v>
      </c>
      <c r="B15" s="11" t="str">
        <f>[1]规划明细表!B12</f>
        <v>新建农田防护林</v>
      </c>
      <c r="C15" s="12">
        <f>[1]规划明细表!C12</f>
        <v>55.92</v>
      </c>
      <c r="D15" s="12">
        <f>[1]规划明细表!D12</f>
        <v>1844</v>
      </c>
      <c r="E15" s="12">
        <v>3000</v>
      </c>
      <c r="F15" s="12">
        <f t="shared" si="4"/>
        <v>167760</v>
      </c>
    </row>
    <row r="16" s="1" customFormat="1" ht="26" customHeight="1" spans="1:6">
      <c r="A16" s="13"/>
      <c r="B16" s="11" t="str">
        <f>[1]规划明细表!B13</f>
        <v>抚育管护</v>
      </c>
      <c r="C16" s="12">
        <f>[1]规划明细表!C13</f>
        <v>155</v>
      </c>
      <c r="D16" s="12">
        <f>[1]规划明细表!D13</f>
        <v>3829</v>
      </c>
      <c r="E16" s="12">
        <v>300</v>
      </c>
      <c r="F16" s="12">
        <f t="shared" si="4"/>
        <v>46500</v>
      </c>
    </row>
    <row r="17" s="1" customFormat="1" ht="26" customHeight="1" spans="1:6">
      <c r="A17" s="13"/>
      <c r="B17" s="6" t="s">
        <v>32</v>
      </c>
      <c r="C17" s="15">
        <f t="shared" ref="C17:F17" si="6">SUM(C15:C16)</f>
        <v>210.92</v>
      </c>
      <c r="D17" s="15">
        <f t="shared" si="6"/>
        <v>5673</v>
      </c>
      <c r="E17" s="15"/>
      <c r="F17" s="15">
        <f t="shared" si="6"/>
        <v>214260</v>
      </c>
    </row>
    <row r="18" s="1" customFormat="1" ht="26" customHeight="1" spans="1:6">
      <c r="A18" s="10" t="str">
        <f>[1]规划明细表!A14</f>
        <v>皇城镇</v>
      </c>
      <c r="B18" s="11" t="str">
        <f>[1]规划明细表!B14</f>
        <v>新建农田防护林</v>
      </c>
      <c r="C18" s="12">
        <f>[1]规划明细表!C14</f>
        <v>110.79</v>
      </c>
      <c r="D18" s="12">
        <f>[1]规划明细表!D14</f>
        <v>6944</v>
      </c>
      <c r="E18" s="12">
        <v>3000</v>
      </c>
      <c r="F18" s="12">
        <f t="shared" ref="F18:F20" si="7">C18*E18</f>
        <v>332370</v>
      </c>
    </row>
    <row r="19" s="1" customFormat="1" ht="26" customHeight="1" spans="1:6">
      <c r="A19" s="13"/>
      <c r="B19" s="11" t="str">
        <f>[1]规划明细表!B15</f>
        <v>退化林修复</v>
      </c>
      <c r="C19" s="12">
        <f>[1]规划明细表!C15</f>
        <v>1.28</v>
      </c>
      <c r="D19" s="12">
        <f>[1]规划明细表!D15</f>
        <v>82</v>
      </c>
      <c r="E19" s="12">
        <v>800</v>
      </c>
      <c r="F19" s="12">
        <f t="shared" si="7"/>
        <v>1024</v>
      </c>
    </row>
    <row r="20" s="1" customFormat="1" ht="26" customHeight="1" spans="1:6">
      <c r="A20" s="13"/>
      <c r="B20" s="11" t="str">
        <f>[1]规划明细表!B16</f>
        <v>抚育管护</v>
      </c>
      <c r="C20" s="12">
        <f>[1]规划明细表!C16</f>
        <v>1200.72</v>
      </c>
      <c r="D20" s="12">
        <f>[1]规划明细表!D16</f>
        <v>29662</v>
      </c>
      <c r="E20" s="12">
        <v>300</v>
      </c>
      <c r="F20" s="12">
        <f t="shared" si="7"/>
        <v>360216</v>
      </c>
    </row>
    <row r="21" s="1" customFormat="1" ht="26" customHeight="1" spans="1:6">
      <c r="A21" s="13"/>
      <c r="B21" s="6" t="s">
        <v>32</v>
      </c>
      <c r="C21" s="15">
        <f t="shared" ref="C21:F21" si="8">SUM(C18:C20)</f>
        <v>1312.79</v>
      </c>
      <c r="D21" s="15">
        <f t="shared" si="8"/>
        <v>36688</v>
      </c>
      <c r="E21" s="15"/>
      <c r="F21" s="15">
        <f t="shared" si="8"/>
        <v>693610</v>
      </c>
    </row>
    <row r="22" s="1" customFormat="1" ht="26" customHeight="1" spans="1:6">
      <c r="A22" s="10" t="str">
        <f>[1]规划明细表!A17</f>
        <v>祁丰乡</v>
      </c>
      <c r="B22" s="11" t="str">
        <f>[1]规划明细表!B17</f>
        <v>新建农田防护林</v>
      </c>
      <c r="C22" s="12">
        <f>[1]规划明细表!C17</f>
        <v>46.11</v>
      </c>
      <c r="D22" s="12">
        <f>[1]规划明细表!D17</f>
        <v>5246</v>
      </c>
      <c r="E22" s="12">
        <v>3000</v>
      </c>
      <c r="F22" s="12">
        <f t="shared" ref="F22:F24" si="9">C22*E22</f>
        <v>138330</v>
      </c>
    </row>
    <row r="23" s="1" customFormat="1" ht="26" customHeight="1" spans="1:6">
      <c r="A23" s="13"/>
      <c r="B23" s="11" t="str">
        <f>[1]规划明细表!B18</f>
        <v>退化林修复</v>
      </c>
      <c r="C23" s="12">
        <f>[1]规划明细表!C18</f>
        <v>155.19</v>
      </c>
      <c r="D23" s="12">
        <f>[1]规划明细表!D18</f>
        <v>7808</v>
      </c>
      <c r="E23" s="12">
        <v>800</v>
      </c>
      <c r="F23" s="12">
        <f t="shared" si="9"/>
        <v>124152</v>
      </c>
    </row>
    <row r="24" s="1" customFormat="1" ht="26" customHeight="1" spans="1:6">
      <c r="A24" s="13"/>
      <c r="B24" s="11" t="str">
        <f>[1]规划明细表!B19</f>
        <v>抚育管护</v>
      </c>
      <c r="C24" s="12">
        <f>[1]规划明细表!C19</f>
        <v>367.81</v>
      </c>
      <c r="D24" s="12">
        <f>[1]规划明细表!D19</f>
        <v>9086</v>
      </c>
      <c r="E24" s="12">
        <v>300</v>
      </c>
      <c r="F24" s="12">
        <f t="shared" si="9"/>
        <v>110343</v>
      </c>
    </row>
    <row r="25" s="1" customFormat="1" ht="26" customHeight="1" spans="1:6">
      <c r="A25" s="13"/>
      <c r="B25" s="6" t="s">
        <v>32</v>
      </c>
      <c r="C25" s="15">
        <f t="shared" ref="C25:F25" si="10">SUM(C22:C24)</f>
        <v>569.11</v>
      </c>
      <c r="D25" s="15">
        <f t="shared" si="10"/>
        <v>22140</v>
      </c>
      <c r="E25" s="15"/>
      <c r="F25" s="15">
        <f t="shared" si="10"/>
        <v>372825</v>
      </c>
    </row>
    <row r="26" s="1" customFormat="1" ht="26" customHeight="1" spans="1:6">
      <c r="A26" s="10" t="str">
        <f>[1]规划明细表!A20</f>
        <v>马蹄乡</v>
      </c>
      <c r="B26" s="11" t="str">
        <f>[1]规划明细表!B20</f>
        <v>退化林修复</v>
      </c>
      <c r="C26" s="12">
        <f>[1]规划明细表!C20</f>
        <v>34.57</v>
      </c>
      <c r="D26" s="12">
        <f>[1]规划明细表!D20</f>
        <v>1150</v>
      </c>
      <c r="E26" s="12">
        <v>800</v>
      </c>
      <c r="F26" s="12">
        <f>C26*E26</f>
        <v>27656</v>
      </c>
    </row>
    <row r="27" s="1" customFormat="1" ht="26" customHeight="1" spans="1:6">
      <c r="A27" s="13"/>
      <c r="B27" s="11" t="str">
        <f>[1]规划明细表!B21</f>
        <v>抚育管护</v>
      </c>
      <c r="C27" s="12">
        <f>[1]规划明细表!C21</f>
        <v>902.43</v>
      </c>
      <c r="D27" s="12">
        <f>[1]规划明细表!D21</f>
        <v>22293</v>
      </c>
      <c r="E27" s="12">
        <v>300</v>
      </c>
      <c r="F27" s="12">
        <f>C27*E27</f>
        <v>270729</v>
      </c>
    </row>
    <row r="28" s="1" customFormat="1" ht="26" customHeight="1" spans="1:6">
      <c r="A28" s="16"/>
      <c r="B28" s="6" t="s">
        <v>32</v>
      </c>
      <c r="C28" s="17">
        <f t="shared" ref="C28:F28" si="11">SUM(C26:C27)</f>
        <v>937</v>
      </c>
      <c r="D28" s="17">
        <f t="shared" si="11"/>
        <v>23443</v>
      </c>
      <c r="E28" s="17"/>
      <c r="F28" s="17">
        <f t="shared" si="11"/>
        <v>298385</v>
      </c>
    </row>
  </sheetData>
  <mergeCells count="8">
    <mergeCell ref="A2:F2"/>
    <mergeCell ref="A6:A8"/>
    <mergeCell ref="A9:A11"/>
    <mergeCell ref="A12:A14"/>
    <mergeCell ref="A15:A17"/>
    <mergeCell ref="A18:A21"/>
    <mergeCell ref="A22:A25"/>
    <mergeCell ref="A26:A2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</vt:lpstr>
      <vt:lpstr>附表2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dh</cp:lastModifiedBy>
  <dcterms:created xsi:type="dcterms:W3CDTF">2023-05-12T11:15:00Z</dcterms:created>
  <dcterms:modified xsi:type="dcterms:W3CDTF">2026-03-30T09:35:00Z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2BD657110462477386AB0F106974F981_12</vt:lpwstr>
  </property>
  <property fmtid="{D5CDD505-2E9C-101B-9397-08002B2CF9AE}" pid="4" name="CalculationRule">
    <vt:i4>0</vt:i4>
  </property>
</Properties>
</file>