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Administrator\Desktop\财政局（人大常委会报告和表册）--2026年8月5日\"/>
    </mc:Choice>
  </mc:AlternateContent>
  <bookViews>
    <workbookView windowWidth="27945" windowHeight="12165" tabRatio="786"/>
  </bookViews>
  <sheets>
    <sheet name="2025年政府决算公开目录" sheetId="54" r:id="rId1"/>
    <sheet name="第一部分 一般公共预算" sheetId="62" r:id="rId2"/>
    <sheet name="2025年一般公共预算收支决算总表" sheetId="11" r:id="rId3"/>
    <sheet name="2025年一般公共预算支出决算表" sheetId="38" r:id="rId4"/>
    <sheet name="2025年一般公共预算基本支出决算表" sheetId="12" r:id="rId5"/>
    <sheet name="2025年一般公共预算收支决算平衡表" sheetId="39" r:id="rId6"/>
    <sheet name="2025年省对市县税收返还和转移支付决算表" sheetId="47" r:id="rId7"/>
    <sheet name="2025年省对市县专项转移支付决算表" sheetId="48" r:id="rId8"/>
    <sheet name="2025年政府一般债务限额和余额情况表" sheetId="50" r:id="rId9"/>
    <sheet name="2025年一般公共预算“三公”经费支出情况表" sheetId="45" r:id="rId10"/>
    <sheet name="第二部分 政府性基金" sheetId="63" r:id="rId11"/>
    <sheet name="2025年政府性基金收支决算总表" sheetId="16" r:id="rId12"/>
    <sheet name="2025年政府性基金支出决算表" sheetId="17" r:id="rId13"/>
    <sheet name="2025年政府性基金转移支付决算表" sheetId="49" r:id="rId14"/>
    <sheet name="2025年县级政府专项债务限额和余额情况表" sheetId="52" r:id="rId15"/>
    <sheet name="第三部分 国有资本经营" sheetId="64" r:id="rId16"/>
    <sheet name="2025年国有资本经营预算收支总表" sheetId="67" r:id="rId17"/>
    <sheet name="2025年县级国有资本经营收入决算表 " sheetId="58" r:id="rId18"/>
    <sheet name="2025年县级国有资本经营支出决算表" sheetId="57" r:id="rId19"/>
    <sheet name="第四部分 社会保险基金" sheetId="65" r:id="rId20"/>
    <sheet name="2025年县级社会保险基金收支决算表" sheetId="53" r:id="rId21"/>
    <sheet name="2025年县级社会保险基金收入决算表" sheetId="55" r:id="rId22"/>
    <sheet name="2025年县级社会保险基金支出决算表" sheetId="56" r:id="rId23"/>
    <sheet name="第五部分 2026年上半年预算执行情况" sheetId="66" r:id="rId24"/>
    <sheet name="2026年上半年肃南县全口径分级次财政收入完成情况表" sheetId="59" r:id="rId25"/>
    <sheet name="2026年上半年肃南县一般公共预算收入执行情况表" sheetId="60" r:id="rId26"/>
    <sheet name="2026年上半年肃南县财政支出预算执行情况表" sheetId="61" r:id="rId27"/>
  </sheets>
  <definedNames>
    <definedName name="_xlnm._FilterDatabase" localSheetId="3" hidden="1">'2025年一般公共预算支出决算表'!$A$5:$E$1392</definedName>
    <definedName name="_xlnm._FilterDatabase" localSheetId="6" hidden="1">'2025年省对市县税收返还和转移支付决算表'!$A$2:$B$47</definedName>
    <definedName name="_xlnm._FilterDatabase" localSheetId="7" hidden="1">'2025年省对市县专项转移支付决算表'!$A$2:$B$26</definedName>
    <definedName name="_xlnm.Print_Area" localSheetId="17">'2025年县级国有资本经营收入决算表 '!$A$2:$D$21</definedName>
    <definedName name="_xlnm.Print_Area" localSheetId="21">'2025年县级社会保险基金收入决算表'!$A$1:$I$12</definedName>
    <definedName name="_xlnm.Print_Area" localSheetId="20">'2025年县级社会保险基金收支决算表'!$A$1:$I$19</definedName>
    <definedName name="_xlnm.Print_Titles" localSheetId="6">'2025年省对市县税收返还和转移支付决算表'!$1:$4</definedName>
    <definedName name="_xlnm.Print_Titles" localSheetId="4">'2025年一般公共预算基本支出决算表'!$1:$4</definedName>
    <definedName name="_xlnm.Print_Titles" localSheetId="5">'2025年一般公共预算收支决算平衡表'!$1:$4</definedName>
    <definedName name="_xlnm.Print_Titles" localSheetId="3">'2025年一般公共预算支出决算表'!$1:$4</definedName>
    <definedName name="_xlnm.Print_Titles" localSheetId="11">'2025年政府性基金收支决算总表'!$4:$5</definedName>
    <definedName name="_xlnm.Print_Titles" localSheetId="12">'2025年政府性基金支出决算表'!$4:$5</definedName>
    <definedName name="_xlnm.Print_Titles" localSheetId="25">'2026年上半年肃南县一般公共预算收入执行情况表'!$1:$6</definedName>
    <definedName name="_xlnm.Print_Titles" localSheetId="26">'2026年上半年肃南县财政支出预算执行情况表'!$1:$6</definedName>
    <definedName name="_13P">#REF!</definedName>
    <definedName name="_4P">#REF!</definedName>
    <definedName name="_Order1">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<sst xmlns="http://schemas.openxmlformats.org/spreadsheetml/2006/main" count="2337" uniqueCount="1814">
  <si>
    <t>2025年财政决算草案附表目录</t>
  </si>
  <si>
    <t>第一部分  一般公共预算</t>
  </si>
  <si>
    <t>1.2025年一般公共预算收支决算总表……………………………………………………………………………………………………………………………………1</t>
  </si>
  <si>
    <t>2.2025年一般公共预算支出决算表………………………………………………………………………………………………………………………………………2</t>
  </si>
  <si>
    <t>3.2025年一般公共预算基本支出决算表…………………………………………………………………………………………………………………………………60</t>
  </si>
  <si>
    <t>4.2025年一般公共预算收支决算平衡表…………………………………………………………………………………………………………………………………65</t>
  </si>
  <si>
    <t>5.2025年一般公共预算税收返还和转移支付决算表……………………………………………………………………………………………………………………70</t>
  </si>
  <si>
    <t>6.2025年省对市县专项转移支付决算表…………………………………………………………………………………………………………………………………72</t>
  </si>
  <si>
    <t>7.2025年政府一般债务限额余额情况表…………………………………………………………………………………………………………………………………73</t>
  </si>
  <si>
    <t>8.2025年一般公共预算“三公”经费支出情况表………………………………………………………………………………………………………………………74</t>
  </si>
  <si>
    <t>第二部分  政府性基金预算</t>
  </si>
  <si>
    <t>9.2025年政府性基金收支决算总表………………………………………………………………………………………………………………………………………75</t>
  </si>
  <si>
    <t>10.2025年政府性基金支出决算表 ………………………………………………………………………………………………………………………………………76</t>
  </si>
  <si>
    <t>11.2025年政府性基金转移支付决算表 …………………………………………………………………………………………………………………………………77</t>
  </si>
  <si>
    <t>12.2025年地方政府专项债务限额余额情况表 …………………………………………………………………………………………………………………………78</t>
  </si>
  <si>
    <t>第三部分  国有资本经营</t>
  </si>
  <si>
    <t>13.2025年国有资本经营预算收支总表 …………………………………………………………………………………………………………………………………79</t>
  </si>
  <si>
    <t>14.2025年国有资本经营预算收入决算表 ………………………………………………………………………………………………………………………………80</t>
  </si>
  <si>
    <t>15.2025年国有资本经营预算支出决算表 ………………………………………………………………………………………………………………………………81</t>
  </si>
  <si>
    <t>第四部分  社会保险基金</t>
  </si>
  <si>
    <t>16.2025年社会保险基金预算收支情况表 ………………………………………………………………………………………………………………………………82</t>
  </si>
  <si>
    <t>17.2025年社会保险基金预算收入决算表 ………………………………………………………………………………………………………………………………83</t>
  </si>
  <si>
    <t>18.2025年社会保险基金预算支出决算表 ………………………………………………………………………………………………………………………………84</t>
  </si>
  <si>
    <t>第五部分  2026年上半年预算执行情况</t>
  </si>
  <si>
    <t>19.2026年上半年肃南县全口径分级次财政收入完成情况表 …………………………………………………………………………………………………………85</t>
  </si>
  <si>
    <t>20.2026年上半年肃南县一般公共预算收入执行情况表 ………………………………………………………………………………………………………………86</t>
  </si>
  <si>
    <t>21.2026年上半年肃南县财政支出预算执行情况表 ……………………………………………………………………………………………………………………90</t>
  </si>
  <si>
    <t>第一部分</t>
  </si>
  <si>
    <t>一 般 公 共 预 算</t>
  </si>
  <si>
    <t>附表1-1</t>
  </si>
  <si>
    <t>2025年县级一般公共预算收支决算总表</t>
  </si>
  <si>
    <t>单位：万元</t>
  </si>
  <si>
    <t>项      目</t>
  </si>
  <si>
    <t>预算数</t>
  </si>
  <si>
    <t>决算数</t>
  </si>
  <si>
    <t>决算数为预算数的%</t>
  </si>
  <si>
    <t>决算数为上年决算数的%</t>
  </si>
  <si>
    <t>调整预算数</t>
  </si>
  <si>
    <t>决算数为调整预算数的%</t>
  </si>
  <si>
    <t>结转下年使用数</t>
  </si>
  <si>
    <t>一、税收收入</t>
  </si>
  <si>
    <t>一、一般公共服务支出</t>
  </si>
  <si>
    <t xml:space="preserve">  增值税</t>
  </si>
  <si>
    <t>二、外交支出</t>
  </si>
  <si>
    <t xml:space="preserve">       其中：改征增值税</t>
  </si>
  <si>
    <t>三、国防支出</t>
  </si>
  <si>
    <t xml:space="preserve">  企业所得税</t>
  </si>
  <si>
    <t>四、公共安全支出</t>
  </si>
  <si>
    <t xml:space="preserve">  个人所得税</t>
  </si>
  <si>
    <t>五、教育支出</t>
  </si>
  <si>
    <t xml:space="preserve">  资源税</t>
  </si>
  <si>
    <t>六、科学技术支出</t>
  </si>
  <si>
    <t xml:space="preserve">  城市维护建设税</t>
  </si>
  <si>
    <t>七、文化旅游体育与传媒支出</t>
  </si>
  <si>
    <t xml:space="preserve">  房产税</t>
  </si>
  <si>
    <t>八、社会保障和就业支出</t>
  </si>
  <si>
    <t xml:space="preserve">  印花税</t>
  </si>
  <si>
    <t>九、卫生健康支出</t>
  </si>
  <si>
    <t xml:space="preserve">  城镇土地使用税</t>
  </si>
  <si>
    <t>十、节能环保支出</t>
  </si>
  <si>
    <t xml:space="preserve">  土地增值税</t>
  </si>
  <si>
    <t>十一、城乡社区支出</t>
  </si>
  <si>
    <t xml:space="preserve">  车船税</t>
  </si>
  <si>
    <t>十二、农林水支出</t>
  </si>
  <si>
    <t xml:space="preserve">  耕地占用税</t>
  </si>
  <si>
    <t>十三、交通运输支出</t>
  </si>
  <si>
    <t xml:space="preserve">  契税</t>
  </si>
  <si>
    <t>十四、资源勘探工业信息等支出</t>
  </si>
  <si>
    <t xml:space="preserve">  烟叶税</t>
  </si>
  <si>
    <t>十五、商业服务业等支出</t>
  </si>
  <si>
    <t xml:space="preserve">  环境保护税</t>
  </si>
  <si>
    <t>十六、金融支出</t>
  </si>
  <si>
    <t xml:space="preserve">  其他税收收入</t>
  </si>
  <si>
    <t>十七、援助其他地区支出</t>
  </si>
  <si>
    <t>二、非税收入</t>
  </si>
  <si>
    <t>十八、自然资源海洋气象等支出</t>
  </si>
  <si>
    <t xml:space="preserve">  专项收入</t>
  </si>
  <si>
    <t>十九、住房保障支出</t>
  </si>
  <si>
    <t xml:space="preserve">  行政事业性收费收入</t>
  </si>
  <si>
    <t>二十、粮油物资储备支出</t>
  </si>
  <si>
    <t xml:space="preserve">  罚没收入</t>
  </si>
  <si>
    <t>二十一、灾害防治及应急管理支出</t>
  </si>
  <si>
    <t xml:space="preserve">  国有资本经营收入</t>
  </si>
  <si>
    <t>二十二、其他支出</t>
  </si>
  <si>
    <t xml:space="preserve">  国有资源(资产)有偿使用收入</t>
  </si>
  <si>
    <t>二十三、债务付息支出</t>
  </si>
  <si>
    <t xml:space="preserve">  捐赠收入</t>
  </si>
  <si>
    <t>二十四、债务发行费用支出</t>
  </si>
  <si>
    <t xml:space="preserve">  政府住房基金收入</t>
  </si>
  <si>
    <t xml:space="preserve">  其他收入</t>
  </si>
  <si>
    <t>收入合计</t>
  </si>
  <si>
    <t>支出合计</t>
  </si>
  <si>
    <r>
      <rPr>
        <sz val="11"/>
        <rFont val="宋体"/>
        <charset val="134"/>
      </rPr>
      <t>附表</t>
    </r>
    <r>
      <rPr>
        <sz val="11"/>
        <rFont val="Arial"/>
        <charset val="134"/>
      </rPr>
      <t>1-2</t>
    </r>
  </si>
  <si>
    <t>2025年一般公共预算支出决算表</t>
  </si>
  <si>
    <r>
      <rPr>
        <sz val="10"/>
        <rFont val="宋体"/>
        <charset val="134"/>
      </rPr>
      <t>单位：万元</t>
    </r>
  </si>
  <si>
    <r>
      <rPr>
        <b/>
        <sz val="10"/>
        <rFont val="宋体"/>
        <charset val="134"/>
      </rPr>
      <t>科目编码</t>
    </r>
  </si>
  <si>
    <r>
      <rPr>
        <b/>
        <sz val="10"/>
        <rFont val="宋体"/>
        <charset val="134"/>
      </rPr>
      <t>科目名称</t>
    </r>
  </si>
  <si>
    <t>上年决算数</t>
  </si>
  <si>
    <r>
      <rPr>
        <b/>
        <sz val="10"/>
        <rFont val="宋体"/>
        <charset val="134"/>
      </rPr>
      <t>决算数</t>
    </r>
  </si>
  <si>
    <r>
      <rPr>
        <b/>
        <sz val="10"/>
        <rFont val="宋体"/>
        <charset val="134"/>
      </rPr>
      <t>决算数为上年决算数的</t>
    </r>
    <r>
      <rPr>
        <b/>
        <sz val="10"/>
        <rFont val="Arial"/>
        <charset val="134"/>
      </rPr>
      <t>%</t>
    </r>
  </si>
  <si>
    <r>
      <rPr>
        <b/>
        <sz val="10"/>
        <rFont val="宋体"/>
        <charset val="134"/>
      </rPr>
      <t>一般公共预算支出</t>
    </r>
  </si>
  <si>
    <r>
      <rPr>
        <b/>
        <sz val="10"/>
        <rFont val="宋体"/>
        <charset val="134"/>
      </rPr>
      <t>一般公共服务支出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</si>
  <si>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人大事务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</si>
  <si>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行政运行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</si>
  <si>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一般行政管理事务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</si>
  <si>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机关服务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</si>
  <si>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人大会议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</si>
  <si>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人大立法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</si>
  <si>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人大监督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</si>
  <si>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人大代表履职能力提升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</si>
  <si>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代表工作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</si>
  <si>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人大信访工作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</si>
  <si>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事业运行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</si>
  <si>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其他人大事务支出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</si>
  <si>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政协事务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</si>
  <si>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政协会议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</si>
  <si>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委员视察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</si>
  <si>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参政议政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</si>
  <si>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其他政协事务支出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</si>
  <si>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政府办公厅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室</t>
    </r>
    <r>
      <rPr>
        <b/>
        <sz val="10"/>
        <rFont val="Arial"/>
        <charset val="134"/>
      </rPr>
      <t>)</t>
    </r>
    <r>
      <rPr>
        <b/>
        <sz val="10"/>
        <rFont val="宋体"/>
        <charset val="134"/>
      </rPr>
      <t>及相关机构事务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</si>
  <si>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</si>
  <si>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专项业务活动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</si>
  <si>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政务公开审批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</si>
  <si>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信访事务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</si>
  <si>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参事事务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</si>
  <si>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其他政府办公厅</t>
    </r>
    <r>
      <rPr>
        <sz val="10"/>
        <rFont val="Arial"/>
        <charset val="134"/>
      </rPr>
      <t>(</t>
    </r>
    <r>
      <rPr>
        <sz val="10"/>
        <rFont val="宋体"/>
        <charset val="134"/>
      </rPr>
      <t>室</t>
    </r>
    <r>
      <rPr>
        <sz val="10"/>
        <rFont val="Arial"/>
        <charset val="134"/>
      </rPr>
      <t>)</t>
    </r>
    <r>
      <rPr>
        <sz val="10"/>
        <rFont val="宋体"/>
        <charset val="134"/>
      </rPr>
      <t>及相关机构事务支出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</si>
  <si>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发展与改革事务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</si>
  <si>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战略规划与实施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</si>
  <si>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日常经济运行调节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</si>
  <si>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社会事业发展规划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</si>
  <si>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经济体制改革研究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</si>
  <si>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物价管理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</si>
  <si>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其他发展与改革事务支出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</si>
  <si>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统计信息事务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</si>
  <si>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信息事务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</si>
  <si>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专项统计业务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</si>
  <si>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统计管理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</si>
  <si>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专项普查活动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</si>
  <si>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统计抽样调查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</si>
  <si>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其他统计信息事务支出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</si>
  <si>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财政事务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</si>
  <si>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预算改革业务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</si>
  <si>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财政国库业务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</si>
  <si>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财政监察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</si>
  <si>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信息化建设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</si>
  <si>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财政委托业务支出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</si>
  <si>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其他财政事务支出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</si>
  <si>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税收事务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</si>
  <si>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税务办案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</si>
  <si>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发票管理及税务登记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</si>
  <si>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代扣代收代征税款手续费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</si>
  <si>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税务宣传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</si>
  <si>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协税护税</t>
    </r>
  </si>
  <si>
    <t xml:space="preserve">  税收业务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</si>
  <si>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其他税收事务支出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</si>
  <si>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审计事务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</si>
  <si>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审计业务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</si>
  <si>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审计管理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</si>
  <si>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其他审计事务支出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</si>
  <si>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海关事务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</si>
  <si>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缉私办案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</si>
  <si>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口岸管理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</si>
  <si>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海关关务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</si>
  <si>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关税征管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</si>
  <si>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海关监管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</si>
  <si>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检验检疫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</si>
  <si>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其他海关事务支出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</si>
  <si>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人力资源事务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</si>
  <si>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政府特殊津贴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</si>
  <si>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资助留学回国人员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</si>
  <si>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博士后日常经费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</si>
  <si>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引进人才费用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</si>
  <si>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其他人力资源事务支出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</si>
  <si>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纪检监察事务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</si>
  <si>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大案要案查处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</si>
  <si>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派驻派出机构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</si>
  <si>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巡视工作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</si>
  <si>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其他纪检监察事务支出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</si>
  <si>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商贸事务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</si>
  <si>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对外贸易管理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</si>
  <si>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国际经济合作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</si>
  <si>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外资管理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</si>
  <si>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国内贸易管理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</si>
  <si>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招商引资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</si>
  <si>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其他商贸事务支出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</si>
  <si>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知识产权事务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</si>
  <si>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专利审批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</si>
  <si>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国家知识产权战略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</si>
  <si>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专利试点和产业化推进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</si>
  <si>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国际组织专项活动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</si>
  <si>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知识产权宏观管理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</si>
  <si>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商标管理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</si>
  <si>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原产地地理标志管理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</si>
  <si>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其他知识产权事务支出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</si>
  <si>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民族事务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</si>
  <si>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民族工作专项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</si>
  <si>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其他民族事务支出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</si>
  <si>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港澳台事务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</si>
  <si>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港澳事务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</si>
  <si>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台湾事务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</si>
  <si>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其他港澳台事务支出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</si>
  <si>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档案事务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</si>
  <si>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档案馆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</si>
  <si>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其他档案事务支出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</si>
  <si>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民主党派及工商联事务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</si>
  <si>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其他民主党派及工商联事务支出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</si>
  <si>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群众团体事务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</si>
  <si>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工会事务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</si>
  <si>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其他群众团体事务支出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</si>
  <si>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党委办公厅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室</t>
    </r>
    <r>
      <rPr>
        <b/>
        <sz val="10"/>
        <rFont val="Arial"/>
        <charset val="134"/>
      </rPr>
      <t>)</t>
    </r>
    <r>
      <rPr>
        <b/>
        <sz val="10"/>
        <rFont val="宋体"/>
        <charset val="134"/>
      </rPr>
      <t>及相关机构事务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</si>
  <si>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</si>
  <si>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其他党委办公厅</t>
    </r>
    <r>
      <rPr>
        <sz val="10"/>
        <rFont val="Arial"/>
        <charset val="134"/>
      </rPr>
      <t>(</t>
    </r>
    <r>
      <rPr>
        <sz val="10"/>
        <rFont val="宋体"/>
        <charset val="134"/>
      </rPr>
      <t>室</t>
    </r>
    <r>
      <rPr>
        <sz val="10"/>
        <rFont val="Arial"/>
        <charset val="134"/>
      </rPr>
      <t>)</t>
    </r>
    <r>
      <rPr>
        <sz val="10"/>
        <rFont val="宋体"/>
        <charset val="134"/>
      </rPr>
      <t>及相关机构事务支出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</si>
  <si>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组织事务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</si>
  <si>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公务员事务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</si>
  <si>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其他组织事务支出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</si>
  <si>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宣传事务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</si>
  <si>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宣传管理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</si>
  <si>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其他宣传事务支出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</si>
  <si>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统战事务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</si>
  <si>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宗教事务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</si>
  <si>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华侨事务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</si>
  <si>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其他统战事务支出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</si>
  <si>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对外联络事务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</si>
  <si>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其他对外联络事务支出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</si>
  <si>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其他共产党事务支出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</si>
  <si>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其他共产党事务支出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</si>
  <si>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网信事务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</si>
  <si>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信息安全事务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</si>
  <si>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其他网信事务支出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</si>
  <si>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市场监督管理事务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</si>
  <si>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市场主体管理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</si>
  <si>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市场秩序执法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</si>
  <si>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质量基础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</si>
  <si>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药品事务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</si>
  <si>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医疗器械事务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</si>
  <si>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化妆品事务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</si>
  <si>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质量安全监管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</si>
  <si>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食品安全监管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</si>
  <si>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其他市场监督管理事务</t>
    </r>
  </si>
  <si>
    <t xml:space="preserve">  社会工作事务</t>
  </si>
  <si>
    <t xml:space="preserve">    行政运行</t>
  </si>
  <si>
    <t xml:space="preserve">    一般行政管理事务</t>
  </si>
  <si>
    <t xml:space="preserve">    机关服务</t>
  </si>
  <si>
    <t xml:space="preserve">    专项业务</t>
  </si>
  <si>
    <t xml:space="preserve">    事业运行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</si>
  <si>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</si>
  <si>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</si>
  <si>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</si>
  <si>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</si>
  <si>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其他一般公共服务支出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</si>
  <si>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国家赔偿费用支出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</si>
  <si>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其他一般公共服务支出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</si>
  <si>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外交支出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</si>
  <si>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外交管理事务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</si>
  <si>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其他外交管理事务支出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</si>
  <si>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驻外机构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</si>
  <si>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驻外使领馆</t>
    </r>
    <r>
      <rPr>
        <sz val="10"/>
        <rFont val="Arial"/>
        <charset val="134"/>
      </rPr>
      <t>(</t>
    </r>
    <r>
      <rPr>
        <sz val="10"/>
        <rFont val="宋体"/>
        <charset val="134"/>
      </rPr>
      <t>团、处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</si>
  <si>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其他驻外机构支出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</si>
  <si>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对外援助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</si>
  <si>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援外优惠贷款贴息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</si>
  <si>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对外援助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</si>
  <si>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国际组织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</si>
  <si>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国际组织会费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</si>
  <si>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国际组织捐赠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</si>
  <si>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维和摊款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</si>
  <si>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国际组织股金及基金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</si>
  <si>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其他国际组织支出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</si>
  <si>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对外合作与交流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</si>
  <si>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在华国际会议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</si>
  <si>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国际交流活动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</si>
  <si>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对外合作活动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</si>
  <si>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其他对外合作与交流支出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</si>
  <si>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对外宣传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</si>
  <si>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对外宣传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</si>
  <si>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边界勘界联检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</si>
  <si>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边界勘界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</si>
  <si>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边界联检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</si>
  <si>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边界界桩维护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</si>
  <si>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</si>
  <si>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国际发展合作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</si>
  <si>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其他国际发展合作支出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</si>
  <si>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其他外交支出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</si>
  <si>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其他外交支出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</si>
  <si>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国防支出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</si>
  <si>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现役部队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</si>
  <si>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现役部队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</si>
  <si>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国防科研事业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</si>
  <si>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国防科研事业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</si>
  <si>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专项工程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</si>
  <si>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专项工程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</si>
  <si>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国防动员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</si>
  <si>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兵役征集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</si>
  <si>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经济动员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</si>
  <si>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人民防空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</si>
  <si>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交通战备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</si>
  <si>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国防教育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</si>
  <si>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预备役部队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</si>
  <si>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民兵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</si>
  <si>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边海防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</si>
  <si>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其他国防动员支出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</si>
  <si>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其他国防支出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</si>
  <si>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其他国防支出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</si>
  <si>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公共安全支出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</si>
  <si>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武装警察部队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</si>
  <si>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武装警察部队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</si>
  <si>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其他武装警察部队支出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</si>
  <si>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公安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</si>
  <si>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执法办案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</si>
  <si>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特别业务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</si>
  <si>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特勤业务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</si>
  <si>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移民事务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</si>
  <si>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其他公安支出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</si>
  <si>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国家安全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</si>
  <si>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安全业务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</si>
  <si>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其他国家安全支出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</si>
  <si>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检察</t>
    </r>
  </si>
  <si>
    <r>
      <rPr>
        <sz val="10"/>
        <rFont val="Arial"/>
        <charset val="134"/>
      </rPr>
      <t xml:space="preserve">    “</t>
    </r>
    <r>
      <rPr>
        <sz val="10"/>
        <rFont val="宋体"/>
        <charset val="134"/>
      </rPr>
      <t>两房</t>
    </r>
    <r>
      <rPr>
        <sz val="10"/>
        <rFont val="Arial"/>
        <charset val="134"/>
      </rPr>
      <t>”</t>
    </r>
    <r>
      <rPr>
        <sz val="10"/>
        <rFont val="宋体"/>
        <charset val="134"/>
      </rPr>
      <t>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</si>
  <si>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检察监督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</si>
  <si>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其他检察支出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</si>
  <si>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法院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</si>
  <si>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案件审判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</si>
  <si>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案件执行</t>
    </r>
  </si>
  <si>
    <r>
      <rPr>
        <sz val="10"/>
        <rFont val="Arial"/>
        <charset val="134"/>
      </rPr>
      <t xml:space="preserve">    “</t>
    </r>
    <r>
      <rPr>
        <sz val="10"/>
        <rFont val="宋体"/>
        <charset val="134"/>
      </rPr>
      <t>两庭</t>
    </r>
    <r>
      <rPr>
        <sz val="10"/>
        <rFont val="Arial"/>
        <charset val="134"/>
      </rPr>
      <t>”</t>
    </r>
    <r>
      <rPr>
        <sz val="10"/>
        <rFont val="宋体"/>
        <charset val="134"/>
      </rPr>
      <t>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</si>
  <si>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其他法院支出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</si>
  <si>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司法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</si>
  <si>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基层司法业务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</si>
  <si>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普法宣传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</si>
  <si>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律师公证管理</t>
    </r>
  </si>
  <si>
    <t xml:space="preserve">  公共法律服务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</si>
  <si>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国家统一法律职业资格考试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</si>
  <si>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仲裁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</si>
  <si>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社区矫正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</si>
  <si>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司法鉴定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</si>
  <si>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法制建设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</si>
  <si>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其他司法支出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</si>
  <si>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监狱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</si>
  <si>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犯人生活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</si>
  <si>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犯人改造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</si>
  <si>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狱政设施建设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</si>
  <si>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其他监狱支出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</si>
  <si>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强制隔离戒毒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</si>
  <si>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强制隔离戒毒人员生活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</si>
  <si>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强制隔离戒毒人员教育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</si>
  <si>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所政设施建设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</si>
  <si>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其他强制隔离戒毒支出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</si>
  <si>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国家保密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</si>
  <si>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保密技术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</si>
  <si>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保密管理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</si>
  <si>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其他国家保密支出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</si>
  <si>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缉私警察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</si>
  <si>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缉私业务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</si>
  <si>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其他缉私警察支出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</si>
  <si>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其他公共安全支出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</si>
  <si>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其他公共安全支出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</si>
  <si>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国家司法救助支出</t>
    </r>
  </si>
  <si>
    <t xml:space="preserve">  其他公安安全支出(项）</t>
  </si>
  <si>
    <r>
      <rPr>
        <b/>
        <sz val="10"/>
        <rFont val="宋体"/>
        <charset val="134"/>
      </rPr>
      <t>教育支出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</si>
  <si>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教育管理事务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</si>
  <si>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其他教育管理事务支出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</si>
  <si>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普通教育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</si>
  <si>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学前教育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</si>
  <si>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小学教育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</si>
  <si>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初中教育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</si>
  <si>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高中教育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</si>
  <si>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高等教育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</si>
  <si>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化解农村义务教育债务支出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</si>
  <si>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化解普通高中债务支出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</si>
  <si>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其他普通教育支出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</si>
  <si>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职业教育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</si>
  <si>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初等职业教育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</si>
  <si>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中等职业教育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</si>
  <si>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技校教育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</si>
  <si>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高等职业教育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</si>
  <si>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其他职业教育支出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</si>
  <si>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成人教育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</si>
  <si>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成人初等教育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</si>
  <si>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成人中等教育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</si>
  <si>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成人高等教育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</si>
  <si>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成人广播电视教育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</si>
  <si>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其他成人教育支出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</si>
  <si>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广播电视教育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</si>
  <si>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广播电视学校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</si>
  <si>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教育电视台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</si>
  <si>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其他广播电视教育支出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</si>
  <si>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留学教育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</si>
  <si>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出国留学教育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</si>
  <si>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来华留学教育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</si>
  <si>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其他留学教育支出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</si>
  <si>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特殊教育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</si>
  <si>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特殊学校教育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</si>
  <si>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工读学校教育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</si>
  <si>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其他特殊教育支出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</si>
  <si>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进修及培训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</si>
  <si>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教师进修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</si>
  <si>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干部教育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</si>
  <si>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培训支出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</si>
  <si>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退役士兵能力提升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</si>
  <si>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其他进修及培训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</si>
  <si>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教育费附加安排的支出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</si>
  <si>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农村中小学校舍建设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</si>
  <si>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农村中小学教学设施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</si>
  <si>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城市中小学校舍建设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</si>
  <si>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城市中小学教学设施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</si>
  <si>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中等职业学校教学设施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</si>
  <si>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其他教育费附加安排的支出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</si>
  <si>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其他教育支出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</si>
  <si>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其他教育支出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</si>
  <si>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科学技术支出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</si>
  <si>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科学技术管理事务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</si>
  <si>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其他科学技术管理事务支出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</si>
  <si>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基础研究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</si>
  <si>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机构运行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</si>
  <si>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自然科学基金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</si>
  <si>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重点实验室及相关设施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</si>
  <si>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重大科学工程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</si>
  <si>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专项基础科研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</si>
  <si>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专项技术基础</t>
    </r>
  </si>
  <si>
    <t xml:space="preserve">    科技人才队伍建设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</si>
  <si>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其他基础研究支出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</si>
  <si>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应用研究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</si>
  <si>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社会公益研究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</si>
  <si>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高技术研究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</si>
  <si>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专项科研试制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</si>
  <si>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其他应用研究支出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</si>
  <si>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技术研究与开发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</si>
  <si>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科技成果转化与扩散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</si>
  <si>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其他技术研究与开发支出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</si>
  <si>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科技条件与服务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</si>
  <si>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技术创新服务体系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</si>
  <si>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科技条件专项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</si>
  <si>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其他科技条件与服务支出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</si>
  <si>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社会科学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</si>
  <si>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社会科学研究机构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</si>
  <si>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社会科学研究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</si>
  <si>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社科基金支出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</si>
  <si>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其他社会科学支出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</si>
  <si>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科学技术普及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</si>
  <si>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科普活动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</si>
  <si>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青少年科技活动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</si>
  <si>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学术交流活动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</si>
  <si>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科技馆站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</si>
  <si>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其他科学技术普及支出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</si>
  <si>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科技交流与合作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</si>
  <si>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国际交流与合作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</si>
  <si>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重大科技合作项目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</si>
  <si>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其他科技交流与合作支出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</si>
  <si>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科技重大项目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</si>
  <si>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科技重大专项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</si>
  <si>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重点研发计划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</si>
  <si>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其他科技重大项目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</si>
  <si>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其他科学技术支出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</si>
  <si>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科技奖励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</si>
  <si>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核应急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</si>
  <si>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转制科研机构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</si>
  <si>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其他科学技术支出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</si>
  <si>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文化旅游体育与传媒支出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</si>
  <si>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文化和旅游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</si>
  <si>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图书馆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</si>
  <si>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文化展示及纪念机构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</si>
  <si>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艺术表演场所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</si>
  <si>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艺术表演团体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</si>
  <si>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文化活动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</si>
  <si>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群众文化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</si>
  <si>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文化和旅游交流与合作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</si>
  <si>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文化创作与保护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</si>
  <si>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文化和旅游市场管理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</si>
  <si>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旅游宣传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</si>
  <si>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文化和旅游管理事务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</si>
  <si>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其他文化和旅游支出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</si>
  <si>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文物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</si>
  <si>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文物保护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</si>
  <si>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博物馆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</si>
  <si>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历史名城与古迹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</si>
  <si>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其他文物支出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</si>
  <si>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体育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</si>
  <si>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运动项目管理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</si>
  <si>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体育竞赛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</si>
  <si>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体育训练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</si>
  <si>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体育场馆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</si>
  <si>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群众体育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</si>
  <si>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体育交流与合作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</si>
  <si>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其他体育支出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</si>
  <si>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新闻出版电影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</si>
  <si>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新闻通讯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</si>
  <si>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出版发行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</si>
  <si>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版权管理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</si>
  <si>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电影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</si>
  <si>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其他新闻出版电影支出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</si>
  <si>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广播电视</t>
    </r>
  </si>
  <si>
    <t xml:space="preserve">    监测监管</t>
  </si>
  <si>
    <t xml:space="preserve">    传输发射</t>
  </si>
  <si>
    <t xml:space="preserve">    广播电视事务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</si>
  <si>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其他广播电视支出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</si>
  <si>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其他文化旅游体育与传媒支出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</si>
  <si>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宣传文化发展专项支出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</si>
  <si>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文化产业发展专项支出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</si>
  <si>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其他文化旅游体育与传媒支出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</si>
  <si>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社会保障和就业支出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</si>
  <si>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人力资源和社会保障管理事务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</si>
  <si>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综合业务管理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</si>
  <si>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劳动保障监察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</si>
  <si>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就业管理事务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</si>
  <si>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社会保险业务管理事务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</si>
  <si>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社会保险经办机构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</si>
  <si>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劳动关系和维权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</si>
  <si>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公共就业服务和职业技能鉴定机构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</si>
  <si>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劳动人事争议调解仲裁</t>
    </r>
  </si>
  <si>
    <t xml:space="preserve">    引进人才费用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</si>
  <si>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其他人力资源和社会保障管理事务支出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</si>
  <si>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民政管理事务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</si>
  <si>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社会组织管理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</si>
  <si>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行政区划和地名管理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</si>
  <si>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基层政权建设和社区治理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</si>
  <si>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其他民政管理事务支出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</si>
  <si>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补充全国社会保障基金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</si>
  <si>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用一般公共预算补充基金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</si>
  <si>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行政事业单位养老支出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</si>
  <si>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行政单位离退休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</si>
  <si>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事业单位离退休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</si>
  <si>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离退休人员管理机构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</si>
  <si>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机关事业单位基本养老保险缴费支出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</si>
  <si>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机关事业单位职业年金缴费支出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</si>
  <si>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对机关事业单位基本养老保险基金的补助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</si>
  <si>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对机关事业单位职业年金的补助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</si>
  <si>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其他行政事业单位养老支出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</si>
  <si>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企业改革补助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</si>
  <si>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企业关闭破产补助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</si>
  <si>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厂办大集体改革补助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</si>
  <si>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其他企业改革发展补助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</si>
  <si>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就业补助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</si>
  <si>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就业创业服务补贴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</si>
  <si>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职业培训补贴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</si>
  <si>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社会保险补贴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</si>
  <si>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公益性岗位补贴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</si>
  <si>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职业技能鉴定补贴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</si>
  <si>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就业见习补贴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</si>
  <si>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高技能人才培养补助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</si>
  <si>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求职创业补贴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</si>
  <si>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其他就业补助支出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</si>
  <si>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抚恤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</si>
  <si>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死亡抚恤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</si>
  <si>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伤残抚恤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</si>
  <si>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在乡复员、退伍军人生活补助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</si>
  <si>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优抚事业单位支出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</si>
  <si>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义务兵优待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</si>
  <si>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农村籍退役士兵老年生活补助</t>
    </r>
  </si>
  <si>
    <t xml:space="preserve">    光荣院</t>
  </si>
  <si>
    <t xml:space="preserve">    褒扬纪念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</si>
  <si>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其他优抚支出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</si>
  <si>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退役安置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</si>
  <si>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退役士兵安置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</si>
  <si>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军队移交政府的离退休人员安置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</si>
  <si>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军队移交政府离退休干部管理机构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</si>
  <si>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退役士兵管理教育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</si>
  <si>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军队转业干部安置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</si>
  <si>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其他退役安置支出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</si>
  <si>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社会福利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</si>
  <si>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儿童福利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</si>
  <si>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老年福利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</si>
  <si>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康复辅具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</si>
  <si>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殡葬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</si>
  <si>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社会福利事业单位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</si>
  <si>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养老服务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</si>
  <si>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其他社会福利支出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</si>
  <si>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残疾人事业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</si>
  <si>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残疾人康复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</si>
  <si>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残疾人就业和扶贫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</si>
  <si>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残疾人体育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</si>
  <si>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残疾人生活和护理补贴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</si>
  <si>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其他残疾人事业支出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</si>
  <si>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红十字事业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</si>
  <si>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其他红十字事业支出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</si>
  <si>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最低生活保障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</si>
  <si>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城市最低生活保障金支出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</si>
  <si>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农村最低生活保障金支出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</si>
  <si>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临时救助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</si>
  <si>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临时救助支出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</si>
  <si>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流浪乞讨人员救助支出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</si>
  <si>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特困人员救助供养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</si>
  <si>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城市特困人员救助供养支出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</si>
  <si>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农村特困人员救助供养支出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</si>
  <si>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补充道路交通事故社会救助基金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</si>
  <si>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交强险增值税补助基金支出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</si>
  <si>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交强险罚款收入补助基金支出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</si>
  <si>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其他生活救助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</si>
  <si>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其他城市生活救助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</si>
  <si>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其他农村生活救助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</si>
  <si>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财政对基本养老保险基金的补助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</si>
  <si>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财政对企业职工基本养老保险基金的补助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</si>
  <si>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财政对城乡居民基本养老保险基金的补助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</si>
  <si>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财政对其他基本养老保险基金的补助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</si>
  <si>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财政对其他社会保险基金的补助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</si>
  <si>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财政对失业保险基金的补助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</si>
  <si>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财政对工伤保险基金的补助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</si>
  <si>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财政对生育保险基金的补助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</si>
  <si>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其他财政对社会保险基金的补助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</si>
  <si>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退役军人管理事务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</si>
  <si>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拥军优属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</si>
  <si>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部队供应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</si>
  <si>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其他退役军人事务管理支出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</si>
  <si>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财政代缴社会保险费支出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</si>
  <si>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财政代缴城乡居民基本养老保险费支出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</si>
  <si>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财政代缴其他社会保险费支出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</si>
  <si>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其他社会保障和就业支出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</si>
  <si>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其他社会保障和就业支出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</si>
  <si>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t xml:space="preserve">  其他社会保障和就业支出(项)</t>
  </si>
  <si>
    <r>
      <rPr>
        <b/>
        <sz val="10"/>
        <rFont val="宋体"/>
        <charset val="134"/>
      </rPr>
      <t>卫生健康支出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</si>
  <si>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卫生健康管理事务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</si>
  <si>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其他卫生健康管理事务支出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</si>
  <si>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公立医院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</si>
  <si>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综合医院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</si>
  <si>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中医</t>
    </r>
    <r>
      <rPr>
        <sz val="10"/>
        <rFont val="Arial"/>
        <charset val="134"/>
      </rPr>
      <t>(</t>
    </r>
    <r>
      <rPr>
        <sz val="10"/>
        <rFont val="宋体"/>
        <charset val="134"/>
      </rPr>
      <t>民族</t>
    </r>
    <r>
      <rPr>
        <sz val="10"/>
        <rFont val="Arial"/>
        <charset val="134"/>
      </rPr>
      <t>)</t>
    </r>
    <r>
      <rPr>
        <sz val="10"/>
        <rFont val="宋体"/>
        <charset val="134"/>
      </rPr>
      <t>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</si>
  <si>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传染病医院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</si>
  <si>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职业病防治医院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</si>
  <si>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精神病医院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</si>
  <si>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妇幼保健医院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</si>
  <si>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儿童医院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</si>
  <si>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其他专科医院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</si>
  <si>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福利医院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</si>
  <si>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行业医院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</si>
  <si>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处理医疗欠费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</si>
  <si>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康复医院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</si>
  <si>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其他公立医院支出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</si>
  <si>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基层医疗卫生机构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</si>
  <si>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城市社区卫生机构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</si>
  <si>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乡镇卫生院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</si>
  <si>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其他基层医疗卫生机构支出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</si>
  <si>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公共卫生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</si>
  <si>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疾病预防控制机构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</si>
  <si>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卫生监督机构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</si>
  <si>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妇幼保健机构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</si>
  <si>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精神卫生机构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</si>
  <si>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应急救治机构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</si>
  <si>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采供血机构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</si>
  <si>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其他专业公共卫生机构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</si>
  <si>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基本公共卫生服务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</si>
  <si>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重大公共卫生服务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</si>
  <si>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突发公共卫生事件应急处理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</si>
  <si>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其他公共卫生支出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</si>
  <si>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计划生育事务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</si>
  <si>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计划生育机构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</si>
  <si>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计划生育服务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</si>
  <si>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其他计划生育事务支出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</si>
  <si>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行政事业单位医疗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</si>
  <si>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行政单位医疗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</si>
  <si>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事业单位医疗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</si>
  <si>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公务员医疗补助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</si>
  <si>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其他行政事业单位医疗支出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</si>
  <si>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财政对基本医疗保险基金的补助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</si>
  <si>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财政对职工基本医疗保险基金的补助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</si>
  <si>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财政对城乡居民基本医疗保险基金的补助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</si>
  <si>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财政对其他基本医疗保险基金的补助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</si>
  <si>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医疗救助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</si>
  <si>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城乡医疗救助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</si>
  <si>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疾病应急救助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</si>
  <si>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其他医疗救助支出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</si>
  <si>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优抚对象医疗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</si>
  <si>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优抚对象医疗补助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</si>
  <si>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其他优抚对象医疗支出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</si>
  <si>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医疗保障管理事务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</si>
  <si>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医疗保障政策管理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</si>
  <si>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医疗保障经办事务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</si>
  <si>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其他医疗保障管理事务支出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</si>
  <si>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老龄卫生健康事务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</si>
  <si>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老龄卫生健康事务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</si>
  <si>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t xml:space="preserve">  中医药事务</t>
  </si>
  <si>
    <t xml:space="preserve">    中医(民族医)药专项</t>
  </si>
  <si>
    <t xml:space="preserve">    其他中医药事务支出</t>
  </si>
  <si>
    <t xml:space="preserve">  疾病预防控制事务</t>
  </si>
  <si>
    <t xml:space="preserve">    其他疾病预防控制事务支出</t>
  </si>
  <si>
    <t xml:space="preserve">  托育服务</t>
  </si>
  <si>
    <t xml:space="preserve">    托育机构</t>
  </si>
  <si>
    <t xml:space="preserve">    其他托育服务支出</t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</si>
  <si>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其他卫生健康支出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</si>
  <si>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其他卫生健康支出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</si>
  <si>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节能环保支出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</si>
  <si>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环境保护管理事务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</si>
  <si>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生态环境保护宣传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</si>
  <si>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环境保护法规、规划及标准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</si>
  <si>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生态环境国际合作及履约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</si>
  <si>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生态环境保护行政许可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</si>
  <si>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应对气候变化管理事务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</si>
  <si>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其他环境保护管理事务支出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</si>
  <si>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环境监测与监察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</si>
  <si>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建设项目环评审查与监督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</si>
  <si>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核与辐射安全监督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</si>
  <si>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其他环境监测与监察支出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</si>
  <si>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污染防治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</si>
  <si>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大气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</si>
  <si>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</si>
  <si>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噪声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</si>
  <si>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固体废弃物与化学品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</si>
  <si>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放射源和放射性废物监管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</si>
  <si>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辐射</t>
    </r>
  </si>
  <si>
    <t xml:space="preserve">    土壤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</si>
  <si>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其他污染防治支出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</si>
  <si>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自然生态保护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</si>
  <si>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生态保护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</si>
  <si>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农村环境保护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</si>
  <si>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生物及物种资源保护</t>
    </r>
  </si>
  <si>
    <t xml:space="preserve">    草原生态修复治理</t>
  </si>
  <si>
    <t xml:space="preserve">    自然保护地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</si>
  <si>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其他自然生态保护支出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</si>
  <si>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天然林保护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</si>
  <si>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森林管护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</si>
  <si>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社会保险补助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</si>
  <si>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政策性社会性支出补助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</si>
  <si>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天然林保护工程建设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</si>
  <si>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停伐补助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</si>
  <si>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其他天然林保护支出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</si>
  <si>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退耕还林还草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</si>
  <si>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退耕现金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</si>
  <si>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退耕还林粮食折现补贴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</si>
  <si>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退耕还林粮食费用补贴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</si>
  <si>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退耕还林工程建设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</si>
  <si>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其他退耕还林还草支出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</si>
  <si>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风沙荒漠治理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</si>
  <si>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京津风沙源治理工程建设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</si>
  <si>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其他风沙荒漠治理支出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</si>
  <si>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退牧还草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</si>
  <si>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退牧还草工程建设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</si>
  <si>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其他退牧还草支出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</si>
  <si>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已垦草原退耕还草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</si>
  <si>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已垦草原退耕还草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</si>
  <si>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能源节约利用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</si>
  <si>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能源节约利用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</si>
  <si>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污染减排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</si>
  <si>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生态环境监测与信息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</si>
  <si>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生态环境执法监察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</si>
  <si>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减排专项支出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</si>
  <si>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清洁生产专项支出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</si>
  <si>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其他污染减排支出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</si>
  <si>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可再生能源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</si>
  <si>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可再生能源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</si>
  <si>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循环经济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</si>
  <si>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循环经济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</si>
  <si>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能源管理事务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</si>
  <si>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能源预测预警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</si>
  <si>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能源战略规划与实施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</si>
  <si>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能源科技装备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</si>
  <si>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能源行业管理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</si>
  <si>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能源管理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</si>
  <si>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石油储备发展管理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</si>
  <si>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能源调查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</si>
  <si>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农村电网建设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</si>
  <si>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其他能源管理事务支出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</si>
  <si>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其他节能环保支出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</si>
  <si>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其他节能环保支出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</si>
  <si>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城乡社区支出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</si>
  <si>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城乡社区管理事务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</si>
  <si>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城管执法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</si>
  <si>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工程建设标准规范编制与监管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</si>
  <si>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工程建设管理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</si>
  <si>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市政公用行业市场监管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</si>
  <si>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住宅建设与房地产市场监管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</si>
  <si>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执业资格注册、资质审查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</si>
  <si>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其他城乡社区管理事务支出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</si>
  <si>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城乡社区规划与管理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</si>
  <si>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城乡社区规划与管理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</si>
  <si>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城乡社区公共设施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</si>
  <si>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小城镇基础设施建设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</si>
  <si>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其他城乡社区公共设施支出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</si>
  <si>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城乡社区环境卫生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</si>
  <si>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城乡社区环境卫生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</si>
  <si>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建设市场管理与监督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</si>
  <si>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建设市场管理与监督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</si>
  <si>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其他城乡社区支出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</si>
  <si>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其他城乡社区支出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</si>
  <si>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农林水支出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</si>
  <si>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农业农村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</si>
  <si>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农垦运行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</si>
  <si>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科技转化与推广服务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</si>
  <si>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病虫害控制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</si>
  <si>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农产品质量安全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</si>
  <si>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执法监管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</si>
  <si>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统计监测与信息服务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</si>
  <si>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行业业务管理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</si>
  <si>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对外交流与合作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</si>
  <si>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防灾救灾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</si>
  <si>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稳定农民收入补贴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</si>
  <si>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农业结构调整补贴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</si>
  <si>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农业生产发展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</si>
  <si>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农村合作经济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</si>
  <si>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农产品加工与促销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</si>
  <si>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农村社会事业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</si>
  <si>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农业资源保护修复与利用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</si>
  <si>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农村道路建设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</si>
  <si>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成品油价格改革对渔业的补贴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</si>
  <si>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对高校毕业生到基层任职补助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</si>
  <si>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农田建设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</si>
  <si>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其他农业农村支出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</si>
  <si>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林业和草原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</si>
  <si>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事业机构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</si>
  <si>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森林资源培育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</si>
  <si>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技术推广与转化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</si>
  <si>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森林资源管理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</si>
  <si>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森林生态效益补偿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</si>
  <si>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自然保护区等管理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</si>
  <si>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动植物保护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</si>
  <si>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湿地保护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</si>
  <si>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执法与监督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</si>
  <si>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防沙治沙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</si>
  <si>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对外合作与交流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</si>
  <si>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产业化管理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</si>
  <si>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信息管理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</si>
  <si>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林区公共支出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</si>
  <si>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贷款贴息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</si>
  <si>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成品油价格改革对林业的补贴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</si>
  <si>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林业草原防灾减灾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</si>
  <si>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国家公园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</si>
  <si>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草原管理</t>
    </r>
  </si>
  <si>
    <t xml:space="preserve">    退耕还林还草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</si>
  <si>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其他林业和草原支出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</si>
  <si>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水利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</si>
  <si>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水利行业业务管理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</si>
  <si>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水利工程建设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</si>
  <si>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水利工程运行与维护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</si>
  <si>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长江黄河等流域管理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</si>
  <si>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水利前期工作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</si>
  <si>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水利执法监督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</si>
  <si>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水土保持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</si>
  <si>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水资源节约管理与保护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</si>
  <si>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水质监测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</si>
  <si>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水文测报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</si>
  <si>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防汛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</si>
  <si>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抗旱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</si>
  <si>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农村水利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</si>
  <si>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水利技术推广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</si>
  <si>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国际河流治理与管理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</si>
  <si>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江河湖库水系综合整治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</si>
  <si>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大中型水库移民后期扶持专项支出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</si>
  <si>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水利安全监督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</si>
  <si>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水利建设征地及移民支出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</si>
  <si>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农村人畜饮水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</si>
  <si>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南水北调工程建设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</si>
  <si>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南水北调工程管理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</si>
  <si>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其他水利支出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</si>
  <si>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巩固脱贫攻坚成果衔接乡村振兴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</si>
  <si>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农村基础设施建设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</si>
  <si>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生产发展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</si>
  <si>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社会发展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</si>
  <si>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扶贫贷款奖补和贴息</t>
    </r>
  </si>
  <si>
    <r>
      <rPr>
        <sz val="10"/>
        <rFont val="Arial"/>
        <charset val="134"/>
      </rPr>
      <t xml:space="preserve">    “</t>
    </r>
    <r>
      <rPr>
        <sz val="10"/>
        <rFont val="宋体"/>
        <charset val="134"/>
      </rPr>
      <t>三西</t>
    </r>
    <r>
      <rPr>
        <sz val="10"/>
        <rFont val="Arial"/>
        <charset val="134"/>
      </rPr>
      <t>”</t>
    </r>
    <r>
      <rPr>
        <sz val="10"/>
        <rFont val="宋体"/>
        <charset val="134"/>
      </rPr>
      <t>农业建设专项补助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</si>
  <si>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扶贫事业机构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</si>
  <si>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其他扶贫支出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</si>
  <si>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农村综合改革</t>
    </r>
  </si>
  <si>
    <t xml:space="preserve">  对村级公益事业建设的补助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</si>
  <si>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国有农场办社会职能改革补助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</si>
  <si>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对村民委员会和村党支部的补助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</si>
  <si>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对村集体经济组织的补助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</si>
  <si>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农村综合改革示范试点补助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</si>
  <si>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其他农村综合改革支出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</si>
  <si>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普惠金融发展支出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</si>
  <si>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支持农村金融机构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</si>
  <si>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涉农贷款增量奖励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</si>
  <si>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农业保险保费补贴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</si>
  <si>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创业担保贷款贴息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</si>
  <si>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补充创业担保贷款基金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</si>
  <si>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其他普惠金融发展支出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</si>
  <si>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目标价格补贴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</si>
  <si>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棉花目标价格补贴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</si>
  <si>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其他目标价格补贴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</si>
  <si>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其他农林水支出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</si>
  <si>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化解其他公益性乡村债务支出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</si>
  <si>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其他农林水支出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</si>
  <si>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交通运输支出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</si>
  <si>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公路水路运输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</si>
  <si>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公路建设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</si>
  <si>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公路养护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</si>
  <si>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交通运输信息化建设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</si>
  <si>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公路和运输安全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</si>
  <si>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公路还贷专项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</si>
  <si>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公路运输管理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</si>
  <si>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公路和运输技术标准化建设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</si>
  <si>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港口设施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</si>
  <si>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航道维护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</si>
  <si>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船舶检验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</si>
  <si>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救助打捞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</si>
  <si>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内河运输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</si>
  <si>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远洋运输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</si>
  <si>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海事管理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</si>
  <si>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航标事业发展支出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</si>
  <si>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水路运输管理支出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</si>
  <si>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口岸建设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</si>
  <si>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取消政府还贷二级公路收费专项支出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</si>
  <si>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其他公路水路运输支出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</si>
  <si>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铁路运输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</si>
  <si>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铁路路网建设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</si>
  <si>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铁路还贷专项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</si>
  <si>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铁路安全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</si>
  <si>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铁路专项运输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</si>
  <si>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行业监管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</si>
  <si>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其他铁路运输支出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</si>
  <si>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民用航空运输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</si>
  <si>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机场建设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</si>
  <si>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空管系统建设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</si>
  <si>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民航还贷专项支出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</si>
  <si>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民用航空安全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</si>
  <si>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民航专项运输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</si>
  <si>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其他民用航空运输支出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</si>
  <si>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成品油价格改革对交通运输的补贴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</si>
  <si>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对城市公交的补贴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</si>
  <si>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对农村道路客运的补贴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</si>
  <si>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对出租车的补贴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</si>
  <si>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成品油价格改革补贴其他支出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</si>
  <si>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邮政业支出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</si>
  <si>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邮政普遍服务与特殊服务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</si>
  <si>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其他邮政业支出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</si>
  <si>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车辆购置税支出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</si>
  <si>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车辆购置税用于公路等基础设施建设支出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</si>
  <si>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车辆购置税用于农村公路建设支出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</si>
  <si>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车辆购置税用于老旧汽车报废更新补贴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</si>
  <si>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车辆购置税其他支出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</si>
  <si>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其他交通运输支出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</si>
  <si>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公共交通运营补助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</si>
  <si>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其他交通运输支出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</si>
  <si>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资源勘探工业信息等支出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</si>
  <si>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资源勘探开发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</si>
  <si>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煤炭勘探开采和洗选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</si>
  <si>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石油和天然气勘探开采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</si>
  <si>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黑色金属矿勘探和采选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</si>
  <si>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有色金属矿勘探和采选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</si>
  <si>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非金属矿勘探和采选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</si>
  <si>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其他资源勘探业支出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</si>
  <si>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制造业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</si>
  <si>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纺织业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</si>
  <si>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医药制造业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</si>
  <si>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非金属矿物制品业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</si>
  <si>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通信设备、计算机及其他电子设备制造业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</si>
  <si>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交通运输设备制造业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</si>
  <si>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电气机械及器材制造业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</si>
  <si>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工艺品及其他制造业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</si>
  <si>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石油加工、炼焦及核燃料加工业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</si>
  <si>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化学原料及化学制品制造业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</si>
  <si>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黑色金属冶炼及压延加工业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</si>
  <si>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有色金属冶炼及压延加工业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</si>
  <si>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其他制造业支出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</si>
  <si>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建筑业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</si>
  <si>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其他建筑业支出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</si>
  <si>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工业和信息产业监管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</si>
  <si>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战备应急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</si>
  <si>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信息安全建设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</si>
  <si>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专用通信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</si>
  <si>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无线电监管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</si>
  <si>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工业和信息产业战略研究与标准制定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</si>
  <si>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工业和信息产业支持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</si>
  <si>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电子专项工程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</si>
  <si>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技术基础研究</t>
    </r>
  </si>
  <si>
    <t xml:space="preserve">    工程建设及运行维护</t>
  </si>
  <si>
    <t xml:space="preserve">    产业发展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</si>
  <si>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其他工业和信息产业监管支出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</si>
  <si>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国有资产监管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</si>
  <si>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国有企业监事会专项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</si>
  <si>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中央企业专项管理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</si>
  <si>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其他国有资产监管支出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</si>
  <si>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支持中小企业发展和管理支出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</si>
  <si>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科技型中小企业技术创新基金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</si>
  <si>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中小企业发展专项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</si>
  <si>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减免房租补贴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</si>
  <si>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其他支持中小企业发展和管理支出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</si>
  <si>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其他资源勘探工业信息等支出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</si>
  <si>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黄金事务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</si>
  <si>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技术改造支出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</si>
  <si>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中药材扶持资金支出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</si>
  <si>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重点产业振兴和技术改造项目贷款贴息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</si>
  <si>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其他资源勘探工业信息等支出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</si>
  <si>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商业服务业等支出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</si>
  <si>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商业流通事务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</si>
  <si>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食品流通安全补贴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</si>
  <si>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市场监测及信息管理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</si>
  <si>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民贸企业补贴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</si>
  <si>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民贸民品贷款贴息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</si>
  <si>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其他商业流通事务支出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</si>
  <si>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涉外发展服务支出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</si>
  <si>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外商投资环境建设补助资金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</si>
  <si>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其他涉外发展服务支出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</si>
  <si>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其他商业服务业等支出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</si>
  <si>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服务业基础设施建设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</si>
  <si>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其他商业服务业等支出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</si>
  <si>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金融支出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</si>
  <si>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金融部门行政支出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</si>
  <si>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安全防卫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</si>
  <si>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金融部门其他行政支出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</si>
  <si>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金融部门监管支出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</si>
  <si>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货币发行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</si>
  <si>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金融服务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</si>
  <si>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反假币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</si>
  <si>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重点金融机构监管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</si>
  <si>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金融稽查与案件处理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</si>
  <si>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金融行业电子化建设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</si>
  <si>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从业人员资格考试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</si>
  <si>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反洗钱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</si>
  <si>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金融部门其他监管支出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</si>
  <si>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金融发展支出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</si>
  <si>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政策性银行亏损补贴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</si>
  <si>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利息费用补贴支出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</si>
  <si>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补充资本金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</si>
  <si>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风险基金补助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</si>
  <si>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其他金融发展支出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</si>
  <si>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金融调控支出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</si>
  <si>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中央银行亏损补贴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</si>
  <si>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其他金融调控支出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</si>
  <si>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其他金融支出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</si>
  <si>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其他金融支出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</si>
  <si>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重点企业贷款贴息</t>
    </r>
  </si>
  <si>
    <r>
      <rPr>
        <b/>
        <sz val="10"/>
        <rFont val="宋体"/>
        <charset val="134"/>
      </rPr>
      <t>援助其他地区支出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</si>
  <si>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一般公共服务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</si>
  <si>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教育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</si>
  <si>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文化体育与传媒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</si>
  <si>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医疗卫生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</si>
  <si>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节能环保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</si>
  <si>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农业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</si>
  <si>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交通运输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</si>
  <si>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住房保障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</si>
  <si>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其他支出</t>
    </r>
  </si>
  <si>
    <r>
      <rPr>
        <b/>
        <sz val="10"/>
        <rFont val="宋体"/>
        <charset val="134"/>
      </rPr>
      <t>自然资源海洋气象等支出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</si>
  <si>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自然资源事务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</si>
  <si>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自然资源规划及管理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</si>
  <si>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自然资源利用与保护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</si>
  <si>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自然资源社会公益服务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</si>
  <si>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自然资源行业业务管理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</si>
  <si>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自然资源调查与确权登记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</si>
  <si>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土地资源储备支出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</si>
  <si>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地质矿产资源与环境调查</t>
    </r>
  </si>
  <si>
    <t>　地质勘查与矿产资源管理</t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</si>
  <si>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地质转产项目财政贴息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</si>
  <si>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国外风险勘查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</si>
  <si>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地质勘查基金</t>
    </r>
    <r>
      <rPr>
        <sz val="10"/>
        <rFont val="Arial"/>
        <charset val="134"/>
      </rPr>
      <t>(</t>
    </r>
    <r>
      <rPr>
        <sz val="10"/>
        <rFont val="宋体"/>
        <charset val="134"/>
      </rPr>
      <t>周转金</t>
    </r>
    <r>
      <rPr>
        <sz val="10"/>
        <rFont val="Arial"/>
        <charset val="134"/>
      </rPr>
      <t>)</t>
    </r>
    <r>
      <rPr>
        <sz val="10"/>
        <rFont val="宋体"/>
        <charset val="134"/>
      </rPr>
      <t>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</si>
  <si>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海域与海岛管理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</si>
  <si>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自然资源国际合作与海洋权益维护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</si>
  <si>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自然资源卫星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</si>
  <si>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极地考察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</si>
  <si>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深海调查与资源开发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</si>
  <si>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海港航标维护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</si>
  <si>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海水淡化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</si>
  <si>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无居民海岛使用金支出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</si>
  <si>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海洋战略规划与预警监测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</si>
  <si>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基础测绘与地理信息监管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</si>
  <si>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其他自然资源事务支出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</si>
  <si>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气象事务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</si>
  <si>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气象事业机构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</si>
  <si>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气象探测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</si>
  <si>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气象信息传输及管理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</si>
  <si>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气象预报预测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</si>
  <si>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</si>
  <si>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气象装备保障维护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</si>
  <si>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气象基础设施建设与维修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</si>
  <si>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气象卫星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</si>
  <si>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气象法规与标准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</si>
  <si>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气象资金审计稽查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</si>
  <si>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其他气象事务支出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</si>
  <si>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其他自然资源海洋气象等支出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</si>
  <si>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其他自然资源海洋气象等支出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</si>
  <si>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住房保障支出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</si>
  <si>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保障性安居工程支出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</si>
  <si>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廉租住房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</si>
  <si>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沉陷区治理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</si>
  <si>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棚户区改造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</si>
  <si>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少数民族地区游牧民定居工程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</si>
  <si>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农村危房改造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</si>
  <si>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公共租赁住房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</si>
  <si>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保障性住房租金补贴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</si>
  <si>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老旧小区改造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</si>
  <si>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住房租赁市场发展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</si>
  <si>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配租型住房保障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</si>
  <si>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其他保障性安居工程支出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</si>
  <si>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住房改革支出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</si>
  <si>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住房公积金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</si>
  <si>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提租补贴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</si>
  <si>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购房补贴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</si>
  <si>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城乡社区住宅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</si>
  <si>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公有住房建设和维修改造支出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</si>
  <si>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住房公积金管理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</si>
  <si>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其他城乡社区住宅支出</t>
    </r>
  </si>
  <si>
    <r>
      <rPr>
        <b/>
        <sz val="10"/>
        <rFont val="宋体"/>
        <charset val="134"/>
      </rPr>
      <t>粮油物资储备支出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</si>
  <si>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粮油事务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</si>
  <si>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粮食财务与审计支出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</si>
  <si>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粮食信息统计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</si>
  <si>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粮食专项业务活动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</si>
  <si>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国家粮油差价补贴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</si>
  <si>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粮食财务挂账利息补贴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</si>
  <si>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粮食财务挂账消化款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</si>
  <si>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处理陈化粮补贴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</si>
  <si>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粮食风险基金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</si>
  <si>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粮油市场调控专项资金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</si>
  <si>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其他粮油事务支出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</si>
  <si>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物资事务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</si>
  <si>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铁路专用线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</si>
  <si>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护库武警和民兵支出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</si>
  <si>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物资保管与保养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</si>
  <si>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专项贷款利息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</si>
  <si>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物资转移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</si>
  <si>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物资轮换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</si>
  <si>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仓库建设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</si>
  <si>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仓库安防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</si>
  <si>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其他物资事务支出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</si>
  <si>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能源储备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</si>
  <si>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石油储备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</si>
  <si>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天然铀能源储备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</si>
  <si>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煤炭储备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</si>
  <si>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其他能源储备支出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</si>
  <si>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粮油储备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</si>
  <si>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储备粮油补贴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</si>
  <si>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储备粮油差价补贴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</si>
  <si>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储备粮</t>
    </r>
    <r>
      <rPr>
        <sz val="10"/>
        <rFont val="Arial"/>
        <charset val="134"/>
      </rPr>
      <t>(</t>
    </r>
    <r>
      <rPr>
        <sz val="10"/>
        <rFont val="宋体"/>
        <charset val="134"/>
      </rPr>
      <t>油</t>
    </r>
    <r>
      <rPr>
        <sz val="10"/>
        <rFont val="Arial"/>
        <charset val="134"/>
      </rPr>
      <t>)</t>
    </r>
    <r>
      <rPr>
        <sz val="10"/>
        <rFont val="宋体"/>
        <charset val="134"/>
      </rPr>
      <t>库建设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</si>
  <si>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最低收购价政策支出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</si>
  <si>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其他粮油储备支出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</si>
  <si>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重要商品储备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</si>
  <si>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棉花储备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</si>
  <si>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食糖储备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</si>
  <si>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肉类储备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</si>
  <si>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化肥储备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</si>
  <si>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农药储备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</si>
  <si>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边销茶储备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</si>
  <si>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羊毛储备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</si>
  <si>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医药储备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</si>
  <si>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食盐储备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</si>
  <si>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战略物资储备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</si>
  <si>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应急物资储备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</si>
  <si>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其他重要商品储备支出</t>
    </r>
  </si>
  <si>
    <r>
      <rPr>
        <b/>
        <sz val="10"/>
        <rFont val="宋体"/>
        <charset val="134"/>
      </rPr>
      <t>灾害防治及应急管理支出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</si>
  <si>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应急管理事务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</si>
  <si>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灾害风险防治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</si>
  <si>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国务院安委会专项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</si>
  <si>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安全监管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</si>
  <si>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安全生产基础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</si>
  <si>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应急救援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</si>
  <si>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应急管理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</si>
  <si>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其他应急管理支出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</si>
  <si>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消防事务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</si>
  <si>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消防应急救援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</si>
  <si>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其他消防事务支出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</si>
  <si>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森林消防事务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</si>
  <si>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森林消防应急救援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</si>
  <si>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其他森林消防事务支出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</si>
  <si>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矿山安全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</si>
  <si>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矿山安全监察事务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</si>
  <si>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矿山应急救援事务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</si>
  <si>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其他矿山安全支出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</si>
  <si>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地震事务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</si>
  <si>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地震监测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</si>
  <si>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地震预测预报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</si>
  <si>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地震灾害预防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</si>
  <si>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地震应急救援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</si>
  <si>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地震环境探察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</si>
  <si>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防震减灾信息管理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</si>
  <si>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防震减灾基础管理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</si>
  <si>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地震事业机构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</si>
  <si>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其他地震事务支出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</si>
  <si>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自然灾害防治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</si>
  <si>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地质灾害防治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</si>
  <si>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森林草原防灾减灾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</si>
  <si>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其他自然灾害防治支出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</si>
  <si>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自然灾害救灾及恢复重建支出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</si>
  <si>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中央自然灾害生活补助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</si>
  <si>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地方自然灾害生活补助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</si>
  <si>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自然灾害救灾补助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</si>
  <si>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自然灾害灾后重建补助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</si>
  <si>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其他自然灾害救灾及恢复重建支出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</si>
  <si>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其他灾害防治及应急管理支出</t>
    </r>
  </si>
  <si>
    <r>
      <rPr>
        <b/>
        <sz val="10"/>
        <rFont val="宋体"/>
        <charset val="134"/>
      </rPr>
      <t>其他支出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类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</si>
  <si>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其他支出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款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</si>
  <si>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项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</si>
  <si>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债务付息支出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</si>
  <si>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中央政府国内债务付息支出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</si>
  <si>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中央政府国外债务付息支出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</si>
  <si>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地方政府一般债务付息支出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</si>
  <si>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地方政府一般债券付息支出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</si>
  <si>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地方政府向外国政府借款付息支出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</si>
  <si>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地方政府向国际组织借款付息支出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</si>
  <si>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地方政府其他一般债务付息支出</t>
    </r>
  </si>
  <si>
    <r>
      <rPr>
        <b/>
        <sz val="10"/>
        <rFont val="宋体"/>
        <charset val="134"/>
      </rPr>
      <t>债务发行费用支出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</si>
  <si>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中央政府国内债务发行费用支出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</si>
  <si>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中央政府国外债务发行费用支出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</si>
  <si>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地方政府一般债务发行费用支出</t>
    </r>
  </si>
  <si>
    <r>
      <rPr>
        <sz val="11"/>
        <color rgb="FF000000"/>
        <rFont val="宋体"/>
        <charset val="134"/>
      </rPr>
      <t>附表</t>
    </r>
    <r>
      <rPr>
        <sz val="11"/>
        <color rgb="FF000000"/>
        <rFont val="Arial"/>
        <charset val="134"/>
      </rPr>
      <t>1-3</t>
    </r>
  </si>
  <si>
    <t>2025年一般公共预算基本支出决算表</t>
  </si>
  <si>
    <r>
      <rPr>
        <sz val="11"/>
        <color indexed="8"/>
        <rFont val="宋体"/>
        <charset val="134"/>
      </rPr>
      <t>单位：万元</t>
    </r>
  </si>
  <si>
    <r>
      <rPr>
        <b/>
        <sz val="10"/>
        <rFont val="宋体"/>
        <charset val="134"/>
      </rPr>
      <t>机关工资福利支出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</si>
  <si>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工资奖金津补贴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</si>
  <si>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社会保障缴费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</si>
  <si>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住房公积金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</si>
  <si>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其他工资福利支出</t>
    </r>
  </si>
  <si>
    <r>
      <rPr>
        <b/>
        <sz val="10"/>
        <rFont val="宋体"/>
        <charset val="134"/>
      </rPr>
      <t>机关商品和服务支出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</si>
  <si>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办公经费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</si>
  <si>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会议费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</si>
  <si>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培训费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</si>
  <si>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专用材料购置费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</si>
  <si>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委托业务费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</si>
  <si>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公务接待费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</si>
  <si>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因公出国</t>
    </r>
    <r>
      <rPr>
        <sz val="10"/>
        <rFont val="Arial"/>
        <charset val="134"/>
      </rPr>
      <t>(</t>
    </r>
    <r>
      <rPr>
        <sz val="10"/>
        <rFont val="宋体"/>
        <charset val="134"/>
      </rPr>
      <t>境</t>
    </r>
    <r>
      <rPr>
        <sz val="10"/>
        <rFont val="Arial"/>
        <charset val="134"/>
      </rPr>
      <t>)</t>
    </r>
    <r>
      <rPr>
        <sz val="10"/>
        <rFont val="宋体"/>
        <charset val="134"/>
      </rPr>
      <t>费用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</si>
  <si>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公务用车运行维护费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</si>
  <si>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维修</t>
    </r>
    <r>
      <rPr>
        <sz val="10"/>
        <rFont val="Arial"/>
        <charset val="134"/>
      </rPr>
      <t>(</t>
    </r>
    <r>
      <rPr>
        <sz val="10"/>
        <rFont val="宋体"/>
        <charset val="134"/>
      </rPr>
      <t>护</t>
    </r>
    <r>
      <rPr>
        <sz val="10"/>
        <rFont val="Arial"/>
        <charset val="134"/>
      </rPr>
      <t>)</t>
    </r>
    <r>
      <rPr>
        <sz val="10"/>
        <rFont val="宋体"/>
        <charset val="134"/>
      </rPr>
      <t>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</si>
  <si>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其他商品和服务支出</t>
    </r>
  </si>
  <si>
    <r>
      <rPr>
        <b/>
        <sz val="10"/>
        <rFont val="宋体"/>
        <charset val="134"/>
      </rPr>
      <t>机关资本性支出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一</t>
    </r>
    <r>
      <rPr>
        <b/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</si>
  <si>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房屋建筑物购建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</si>
  <si>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基础设施建设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</si>
  <si>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公务用车购置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</si>
  <si>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土地征迁补偿和安置支出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</si>
  <si>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设备购置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</si>
  <si>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大型修缮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</si>
  <si>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其他资本性支出</t>
    </r>
  </si>
  <si>
    <r>
      <rPr>
        <b/>
        <sz val="10"/>
        <rFont val="宋体"/>
        <charset val="134"/>
      </rPr>
      <t>机关资本性支出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二</t>
    </r>
    <r>
      <rPr>
        <b/>
        <sz val="10"/>
        <rFont val="Arial"/>
        <charset val="134"/>
      </rPr>
      <t>)</t>
    </r>
  </si>
  <si>
    <r>
      <rPr>
        <b/>
        <sz val="10"/>
        <rFont val="宋体"/>
        <charset val="134"/>
      </rPr>
      <t>对事业单位经常性补助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</si>
  <si>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工资福利支出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</si>
  <si>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商品和服务支出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</si>
  <si>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其他对事业单位补助</t>
    </r>
  </si>
  <si>
    <r>
      <rPr>
        <b/>
        <sz val="10"/>
        <rFont val="宋体"/>
        <charset val="134"/>
      </rPr>
      <t>对事业单位资本性补助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</si>
  <si>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资本性支出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一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</si>
  <si>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资本性支出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二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</si>
  <si>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对企业补助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</si>
  <si>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费用补贴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</si>
  <si>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利息补贴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</si>
  <si>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其他对企业补助</t>
    </r>
  </si>
  <si>
    <r>
      <rPr>
        <b/>
        <sz val="10"/>
        <rFont val="宋体"/>
        <charset val="134"/>
      </rPr>
      <t>对企业资本性支出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</si>
  <si>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对企业资本性支出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一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</si>
  <si>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对企业资本性支出</t>
    </r>
    <r>
      <rPr>
        <sz val="10"/>
        <rFont val="Arial"/>
        <charset val="134"/>
      </rPr>
      <t>(</t>
    </r>
    <r>
      <rPr>
        <sz val="10"/>
        <rFont val="宋体"/>
        <charset val="134"/>
      </rPr>
      <t>二</t>
    </r>
    <r>
      <rPr>
        <sz val="10"/>
        <rFont val="Arial"/>
        <charset val="134"/>
      </rPr>
      <t>)</t>
    </r>
  </si>
  <si>
    <r>
      <rPr>
        <b/>
        <sz val="10"/>
        <rFont val="宋体"/>
        <charset val="134"/>
      </rPr>
      <t>对个人和家庭的补助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</si>
  <si>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社会福利和救助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</si>
  <si>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助学金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</si>
  <si>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个人农业生产补贴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</si>
  <si>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离退休费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</si>
  <si>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其他对个人和家庭补助</t>
    </r>
  </si>
  <si>
    <r>
      <rPr>
        <b/>
        <sz val="10"/>
        <rFont val="宋体"/>
        <charset val="134"/>
      </rPr>
      <t>对社会保障基金补助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</si>
  <si>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对社会保险基金补助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</si>
  <si>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补充全国社会保障基金</t>
    </r>
  </si>
  <si>
    <r>
      <rPr>
        <b/>
        <sz val="10"/>
        <rFont val="宋体"/>
        <charset val="134"/>
      </rPr>
      <t>债务利息及费用支出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</si>
  <si>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国内债务付息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</si>
  <si>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国外债务付息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</si>
  <si>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国内债务发行费用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</si>
  <si>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国外债务发行费用</t>
    </r>
  </si>
  <si>
    <r>
      <rPr>
        <b/>
        <sz val="10"/>
        <rFont val="宋体"/>
        <charset val="134"/>
      </rPr>
      <t>其他支出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</si>
  <si>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赠与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</si>
  <si>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国家赔偿费用支出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</si>
  <si>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对民间非营利组织和群众性自治组织补贴</t>
    </r>
  </si>
  <si>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其他支出</t>
    </r>
  </si>
  <si>
    <t>附表1-4</t>
  </si>
  <si>
    <t>2025年度一般公共预算收支平衡表</t>
  </si>
  <si>
    <t>项目</t>
  </si>
  <si>
    <t>决 算 数</t>
  </si>
  <si>
    <t>一般公共预算收入</t>
  </si>
  <si>
    <t>一般公共预算支出</t>
  </si>
  <si>
    <t>上级补助收入</t>
  </si>
  <si>
    <t>补助下级支出</t>
  </si>
  <si>
    <t xml:space="preserve">  返还性收入</t>
  </si>
  <si>
    <t xml:space="preserve">  返还性支出</t>
  </si>
  <si>
    <t xml:space="preserve">    所得税基数返还收入</t>
  </si>
  <si>
    <t xml:space="preserve">    所得税基数返还支出</t>
  </si>
  <si>
    <t xml:space="preserve">    成品油税费改革税收返还收入</t>
  </si>
  <si>
    <t xml:space="preserve">    成品油税费改革税收返还支出</t>
  </si>
  <si>
    <t xml:space="preserve">    增值税税收返还收入</t>
  </si>
  <si>
    <t xml:space="preserve">    增值税税收返还支出</t>
  </si>
  <si>
    <t xml:space="preserve">    消费税税收返还收入</t>
  </si>
  <si>
    <t xml:space="preserve">    消费税税收返还支出</t>
  </si>
  <si>
    <t xml:space="preserve">    增值税“五五分享”税收返还收入</t>
  </si>
  <si>
    <t xml:space="preserve">    增值税“五五分享”税收返还支出</t>
  </si>
  <si>
    <t xml:space="preserve">    其他返还性收入</t>
  </si>
  <si>
    <t xml:space="preserve">    其他返还性支出</t>
  </si>
  <si>
    <t xml:space="preserve">  一般性转移支付收入</t>
  </si>
  <si>
    <t xml:space="preserve">  一般性转移支付支出</t>
  </si>
  <si>
    <t xml:space="preserve">    体制补助收入</t>
  </si>
  <si>
    <t xml:space="preserve">    体制补助支出</t>
  </si>
  <si>
    <t xml:space="preserve">    均衡性转移支付收入</t>
  </si>
  <si>
    <t xml:space="preserve">    均衡性转移支付支出</t>
  </si>
  <si>
    <t xml:space="preserve">    县级基本财力保障机制奖补资金收入</t>
  </si>
  <si>
    <t xml:space="preserve">    县级基本财力保障机制奖补资金支出</t>
  </si>
  <si>
    <t xml:space="preserve">    结算补助收入</t>
  </si>
  <si>
    <t xml:space="preserve">    结算补助支出</t>
  </si>
  <si>
    <t xml:space="preserve">    资源枯竭型城市转移支付补助收入</t>
  </si>
  <si>
    <t xml:space="preserve">    资源枯竭型城市转移支付补助支出</t>
  </si>
  <si>
    <t xml:space="preserve">    企业事业单位划转补助收入</t>
  </si>
  <si>
    <t xml:space="preserve">    企业事业单位划转补助支出</t>
  </si>
  <si>
    <t xml:space="preserve">    产粮(油)大县奖励资金收入</t>
  </si>
  <si>
    <t xml:space="preserve">    产粮(油)大县奖励资金支出</t>
  </si>
  <si>
    <t xml:space="preserve">    重点生态功能区转移支付收入</t>
  </si>
  <si>
    <t xml:space="preserve">    重点生态功能区转移支付支出</t>
  </si>
  <si>
    <t xml:space="preserve">    固定数额补助收入</t>
  </si>
  <si>
    <t xml:space="preserve">    固定数额补助支出</t>
  </si>
  <si>
    <t xml:space="preserve">    革命老区转移支付收入</t>
  </si>
  <si>
    <t xml:space="preserve">    革命老区转移支付支出</t>
  </si>
  <si>
    <t xml:space="preserve">    民族地区转移支付收入</t>
  </si>
  <si>
    <t xml:space="preserve">    民族地区转移支付支出</t>
  </si>
  <si>
    <t xml:space="preserve">    边境地区转移支付收入</t>
  </si>
  <si>
    <t xml:space="preserve">    边境地区转移支付支出</t>
  </si>
  <si>
    <t xml:space="preserve">    巩固脱贫攻坚成果衔接乡村振兴转移支付收入</t>
  </si>
  <si>
    <t xml:space="preserve">    欠发达地区转移支付支出</t>
  </si>
  <si>
    <t xml:space="preserve">    一般公共服务共同财政事权转移支付收入  </t>
  </si>
  <si>
    <t xml:space="preserve">    一般公共服务共同财政事权转移支付支出  </t>
  </si>
  <si>
    <t xml:space="preserve">    外交共同财政事权转移支付收入  </t>
  </si>
  <si>
    <t xml:space="preserve">    外交共同财政事权转移支付支出 </t>
  </si>
  <si>
    <t xml:space="preserve">    国防共同财政事权转移支付收入  </t>
  </si>
  <si>
    <t xml:space="preserve">    国防共同财政事权转移支付支出 </t>
  </si>
  <si>
    <t xml:space="preserve">    公共安全共同财政事权转移支付收入  </t>
  </si>
  <si>
    <t xml:space="preserve">    公共安全共同财政事权转移支付支出 </t>
  </si>
  <si>
    <t xml:space="preserve">    教育共同财政事权转移支付收入  </t>
  </si>
  <si>
    <t xml:space="preserve">    教育共同财政事权转移支付支出 </t>
  </si>
  <si>
    <t xml:space="preserve">    科学技术共同财政事权转移支付收入  </t>
  </si>
  <si>
    <t xml:space="preserve">    科学技术共同财政事权转移支付支出  </t>
  </si>
  <si>
    <t xml:space="preserve">    文化旅游体育与传媒共同财政事权转移支付收入  </t>
  </si>
  <si>
    <t xml:space="preserve">    文化旅游体育与传媒共同财政事权转移支付支出  </t>
  </si>
  <si>
    <t xml:space="preserve">    社会保障和就业共同财政事权转移支付收入  </t>
  </si>
  <si>
    <t xml:space="preserve">    社会保障和就业共同财政事权转移支付支出 </t>
  </si>
  <si>
    <t xml:space="preserve">    医疗卫生共同财政事权转移支付收入  </t>
  </si>
  <si>
    <t xml:space="preserve">    医疗卫生共同财政事权转移支付支出  </t>
  </si>
  <si>
    <t xml:space="preserve">    节能环保共同财政事权转移支付收入  </t>
  </si>
  <si>
    <t xml:space="preserve">    节能环保共同财政事权转移支付支出</t>
  </si>
  <si>
    <t xml:space="preserve">    城乡社区共同财政事权转移支付收入  </t>
  </si>
  <si>
    <t xml:space="preserve">    城乡社区共同财政事权转移支付支出</t>
  </si>
  <si>
    <t xml:space="preserve">    农林水共同财政事权转移支付收入  </t>
  </si>
  <si>
    <t xml:space="preserve">    农林水共同财政事权转移支付支出</t>
  </si>
  <si>
    <t xml:space="preserve">    交通运输共同财政事权转移支付收入  </t>
  </si>
  <si>
    <t xml:space="preserve">    交通运输共同财政事权转移支付支出 </t>
  </si>
  <si>
    <t xml:space="preserve">    资源勘探工业信息等共同财政事权转移支付收入  </t>
  </si>
  <si>
    <t xml:space="preserve">    资源勘探工业信息等共同财政事权转移支付支出 </t>
  </si>
  <si>
    <t xml:space="preserve">    商业服务业等共同财政事权转移支付收入  </t>
  </si>
  <si>
    <t xml:space="preserve">    商业服务业等共同财政事权转移支付支出</t>
  </si>
  <si>
    <t xml:space="preserve">    金融共同财政事权转移支付收入  </t>
  </si>
  <si>
    <t xml:space="preserve">    金融共同财政事权转移支付支出 </t>
  </si>
  <si>
    <t xml:space="preserve">    自然资源海洋气象等共同财政事权转移支付收入  </t>
  </si>
  <si>
    <t xml:space="preserve">    自然资源海洋气象等共同财政事权转移支付支出  </t>
  </si>
  <si>
    <t xml:space="preserve">    住房保障共同财政事权转移支付收入  </t>
  </si>
  <si>
    <t xml:space="preserve">    住房保障共同财政事权转移支付支出</t>
  </si>
  <si>
    <t xml:space="preserve">    粮油物资储备共同财政事权转移支付收入  </t>
  </si>
  <si>
    <t xml:space="preserve">    粮油物资储备共同财政事权转移支付支出</t>
  </si>
  <si>
    <t xml:space="preserve">    灾害防治及应急管理共同财政事权转移支付收入  </t>
  </si>
  <si>
    <t xml:space="preserve">    灾害防治及应急管理共同财政事权转移支付支出  </t>
  </si>
  <si>
    <t xml:space="preserve">    其他共同财政事权转移支付收入  </t>
  </si>
  <si>
    <t xml:space="preserve">    其他共同财政事权转移支付支出 </t>
  </si>
  <si>
    <t xml:space="preserve">    增值税留抵退税转移支付收入</t>
  </si>
  <si>
    <t xml:space="preserve">    增值税留抵退税转移支付支出</t>
  </si>
  <si>
    <t xml:space="preserve">    其他退税减税降费转移支付收入</t>
  </si>
  <si>
    <t xml:space="preserve">    其他退税减税降费转移支付支出</t>
  </si>
  <si>
    <t xml:space="preserve">    补充县区财力转移支付收入</t>
  </si>
  <si>
    <t xml:space="preserve">    补充县区财力转移支付支出</t>
  </si>
  <si>
    <t xml:space="preserve">    其他一般性转移支付收入</t>
  </si>
  <si>
    <t xml:space="preserve">    其他一般性转移支付支出</t>
  </si>
  <si>
    <t xml:space="preserve">  专项转移支付收入</t>
  </si>
  <si>
    <t xml:space="preserve">  专项转移支付支出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</si>
  <si>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</si>
  <si>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</si>
  <si>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</si>
  <si>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</si>
  <si>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</si>
  <si>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</si>
  <si>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</si>
  <si>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</si>
  <si>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</si>
  <si>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</si>
  <si>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</si>
  <si>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</si>
  <si>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</si>
  <si>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</si>
  <si>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</si>
  <si>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</si>
  <si>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</si>
  <si>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</si>
  <si>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</si>
  <si>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灾害防治及应急管理</t>
  </si>
  <si>
    <t xml:space="preserve">    其他收入</t>
  </si>
  <si>
    <t xml:space="preserve">    其他支出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</si>
  <si>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</si>
  <si>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</si>
  <si>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</si>
  <si>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</si>
  <si>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</si>
  <si>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</si>
  <si>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>待偿债再融资一般债券上年结余</t>
  </si>
  <si>
    <t>上年结余收入</t>
  </si>
  <si>
    <t xml:space="preserve">调入资金   </t>
  </si>
  <si>
    <t>调出资金</t>
  </si>
  <si>
    <t xml:space="preserve">  从政府性基金预算调入</t>
  </si>
  <si>
    <t xml:space="preserve">  从国有资本经营预算调入</t>
  </si>
  <si>
    <t xml:space="preserve">  从其他资金调入</t>
  </si>
  <si>
    <t>债务收入</t>
  </si>
  <si>
    <t>债务还本支出</t>
  </si>
  <si>
    <t xml:space="preserve">  地方政府债务收入</t>
  </si>
  <si>
    <t xml:space="preserve">  地方政府一般债务还本支出</t>
  </si>
  <si>
    <t xml:space="preserve">    一般债务收入</t>
  </si>
  <si>
    <t xml:space="preserve">    地方政府一般债券还本支出</t>
  </si>
  <si>
    <t xml:space="preserve">      地方政府一般债券收入</t>
  </si>
  <si>
    <t xml:space="preserve">    地方政府向外国政府借款还本支出</t>
  </si>
  <si>
    <t xml:space="preserve">      地方政府向外国政府借款收入</t>
  </si>
  <si>
    <t xml:space="preserve">    地方政府向国际组织借款还本支出</t>
  </si>
  <si>
    <t xml:space="preserve">      地方政府向国际组织借款收入</t>
  </si>
  <si>
    <t xml:space="preserve">    地方政府其他一般债务还本支出</t>
  </si>
  <si>
    <t xml:space="preserve">      地方政府其他一般债务收入</t>
  </si>
  <si>
    <t>债务转贷收入</t>
  </si>
  <si>
    <t>债务转贷支出</t>
  </si>
  <si>
    <t xml:space="preserve">  地方政府一般债务转贷收入</t>
  </si>
  <si>
    <t xml:space="preserve">  地方政府一般债券转贷支出</t>
  </si>
  <si>
    <t xml:space="preserve">    地方政府一般债券转贷收入</t>
  </si>
  <si>
    <t xml:space="preserve">  地方政府向外国政府借款转贷支出</t>
  </si>
  <si>
    <t xml:space="preserve">    地方政府向外国政府借款转贷收入</t>
  </si>
  <si>
    <t xml:space="preserve">  地方政府向国际组织借款转贷支出</t>
  </si>
  <si>
    <t xml:space="preserve">    地方政府向国际组织借款转贷收入</t>
  </si>
  <si>
    <t xml:space="preserve">  地方政府其他一般债务转贷支出</t>
  </si>
  <si>
    <t xml:space="preserve">    地方政府其他一般债务转贷收入</t>
  </si>
  <si>
    <t>国债转贷收入</t>
  </si>
  <si>
    <t>补充预算周转金</t>
  </si>
  <si>
    <t>国债转贷资金上年结余</t>
  </si>
  <si>
    <t>拨付国债转贷资金数</t>
  </si>
  <si>
    <t>国债转贷转补助数</t>
  </si>
  <si>
    <t>国债转贷资金结余</t>
  </si>
  <si>
    <t>动用预算稳定调节基金</t>
  </si>
  <si>
    <t>安排预算稳定调节基金</t>
  </si>
  <si>
    <t>区域间转移性收入</t>
  </si>
  <si>
    <t>区域间转移性支出</t>
  </si>
  <si>
    <t xml:space="preserve">  接受其他地区援助收入</t>
  </si>
  <si>
    <t xml:space="preserve">  援助其他地区支出</t>
  </si>
  <si>
    <t xml:space="preserve">    接受其他省(自治区、直辖市、计划单列市)援助收入</t>
  </si>
  <si>
    <t xml:space="preserve">    援助其他省(自治区、直辖市、计划单列市)支出</t>
  </si>
  <si>
    <t xml:space="preserve">    接受省内其他地市(区)援助收入</t>
  </si>
  <si>
    <t xml:space="preserve">    援助省内其他地市(区)支出</t>
  </si>
  <si>
    <t xml:space="preserve">    接受市内其他县市(区)援助收入</t>
  </si>
  <si>
    <t xml:space="preserve">    援助市内其他县市(区)支出</t>
  </si>
  <si>
    <t xml:space="preserve">  生态保护补偿转移性收入</t>
  </si>
  <si>
    <t xml:space="preserve">  生态保护补偿转移性支出</t>
  </si>
  <si>
    <t xml:space="preserve">    其他省(自治区、直辖市、计划单列市)横向生态保护补偿转移性收入</t>
  </si>
  <si>
    <t xml:space="preserve">    其他省(自治区、直辖市、计划单列市)横向生态保护补偿转移性支出</t>
  </si>
  <si>
    <t xml:space="preserve">    省内其他地市(区)横向生态保护补偿转移性收入</t>
  </si>
  <si>
    <t xml:space="preserve">    省内其他地市(区)横向生态保护补偿转移性支出</t>
  </si>
  <si>
    <t xml:space="preserve">    市内其他县市(区)横向生态保护补偿转移性收入</t>
  </si>
  <si>
    <t xml:space="preserve">    市内其他县市(区)横向生态保护补偿转移性支出</t>
  </si>
  <si>
    <t xml:space="preserve">  土地指标调剂转移性收入</t>
  </si>
  <si>
    <t xml:space="preserve">  土地指标调剂转移性支出</t>
  </si>
  <si>
    <t xml:space="preserve">    其他省(自治区、直辖市、计划单列市)横向土地指标调剂转移性收入</t>
  </si>
  <si>
    <t xml:space="preserve">    其他省(自治区、直辖市、计划单列市)横向土地指标调剂转移性支出</t>
  </si>
  <si>
    <t xml:space="preserve">    省内其他地市(区)横向土地指标调剂转移性收入</t>
  </si>
  <si>
    <t xml:space="preserve">    省内其他地市(区)横向土地指标调剂转移性支出</t>
  </si>
  <si>
    <t xml:space="preserve">    市内其他县市(区)横向土地指标调剂转移性收入</t>
  </si>
  <si>
    <t xml:space="preserve">    市内其他县市(区)横向土地指标调剂转移性支出</t>
  </si>
  <si>
    <t xml:space="preserve">  其他转移性收入</t>
  </si>
  <si>
    <t xml:space="preserve">  其他转移性支出</t>
  </si>
  <si>
    <t xml:space="preserve">    其他省(自治区、直辖市、计划单列市)其他转移性收入</t>
  </si>
  <si>
    <t xml:space="preserve">    其他省(自治区、直辖市、计划单列市)其他转移性支出</t>
  </si>
  <si>
    <t xml:space="preserve">    省内其他地市(区)其他转移性收入</t>
  </si>
  <si>
    <t xml:space="preserve">    省内其他地市(区)其他转移性支出</t>
  </si>
  <si>
    <t xml:space="preserve">    市内其他县市(区)其他转移性收入</t>
  </si>
  <si>
    <t xml:space="preserve">    市内其他县市(区)其他转移性支出</t>
  </si>
  <si>
    <t>省补助计划单列市收入</t>
  </si>
  <si>
    <t>计划单列市上解省支出</t>
  </si>
  <si>
    <t>计划单列市上解省收入</t>
  </si>
  <si>
    <t>省补助计划单列市支出</t>
  </si>
  <si>
    <t>待偿债再融资一般债券结余</t>
  </si>
  <si>
    <t>年终结余</t>
  </si>
  <si>
    <t>减:结转下年的支出</t>
  </si>
  <si>
    <t>净结余</t>
  </si>
  <si>
    <t>收  入  总  计</t>
  </si>
  <si>
    <t>支  出  总  计</t>
  </si>
  <si>
    <t>附表1-5</t>
  </si>
  <si>
    <t>2025年一般公共预算税收返还和转移支付决算表</t>
  </si>
  <si>
    <t>单位:万元</t>
  </si>
  <si>
    <t>预算科目</t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</si>
  <si>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返还性收入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</si>
  <si>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所得税基数返还收入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</si>
  <si>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成品油税费改革税收返还收入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</si>
  <si>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增值税税收返还收入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</si>
  <si>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消费税税收返还收入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</si>
  <si>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增值税</t>
    </r>
    <r>
      <rPr>
        <sz val="10"/>
        <rFont val="Arial"/>
        <charset val="134"/>
      </rPr>
      <t>“</t>
    </r>
    <r>
      <rPr>
        <sz val="10"/>
        <rFont val="宋体"/>
        <charset val="134"/>
      </rPr>
      <t>五五分享</t>
    </r>
    <r>
      <rPr>
        <sz val="10"/>
        <rFont val="Arial"/>
        <charset val="134"/>
      </rPr>
      <t>”</t>
    </r>
    <r>
      <rPr>
        <sz val="10"/>
        <rFont val="宋体"/>
        <charset val="134"/>
      </rPr>
      <t>税收返还收入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</si>
  <si>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其他返还性收入</t>
    </r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</si>
  <si>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一般性转移支付收入</t>
    </r>
  </si>
  <si>
    <t>附表1-6</t>
  </si>
  <si>
    <t>2025年省对市县专项转移支付决算表</t>
  </si>
  <si>
    <r>
      <rPr>
        <b/>
        <sz val="10"/>
        <rFont val="Arial"/>
        <charset val="134"/>
      </rPr>
      <t xml:space="preserve">  </t>
    </r>
    <r>
      <rPr>
        <b/>
        <sz val="10"/>
        <rFont val="宋体"/>
        <charset val="134"/>
      </rPr>
      <t>专项转移支付收入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</si>
  <si>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一般公共服务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</si>
  <si>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外交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</si>
  <si>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国防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</si>
  <si>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公共安全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</si>
  <si>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教育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</si>
  <si>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科学技术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</si>
  <si>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文化旅游体育与传媒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</si>
  <si>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社会保障和就业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</si>
  <si>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卫生健康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</si>
  <si>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节能环保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</si>
  <si>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城乡社区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</si>
  <si>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农林水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</si>
  <si>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交通运输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</si>
  <si>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资源勘探信息等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</si>
  <si>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商业服务业等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</si>
  <si>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金融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</si>
  <si>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自然资源海洋气象等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</si>
  <si>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住房保障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</si>
  <si>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粮油物资储备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</si>
  <si>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灾害防治及应急管理</t>
    </r>
  </si>
  <si>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其他收入</t>
    </r>
  </si>
  <si>
    <r>
      <rPr>
        <sz val="11"/>
        <color rgb="FF000000"/>
        <rFont val="宋体"/>
        <charset val="134"/>
      </rPr>
      <t>附表</t>
    </r>
    <r>
      <rPr>
        <sz val="11"/>
        <color rgb="FF000000"/>
        <rFont val="Calibri"/>
        <charset val="134"/>
      </rPr>
      <t>1-7</t>
    </r>
  </si>
  <si>
    <t>2025年地方政府（一般）债务限额余额情况表</t>
  </si>
  <si>
    <t>一般债务</t>
  </si>
  <si>
    <t>小计</t>
  </si>
  <si>
    <t>一般债券</t>
  </si>
  <si>
    <t>向外国政府借款</t>
  </si>
  <si>
    <t>向国际组织借款</t>
  </si>
  <si>
    <t>其他一般债务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</si>
  <si>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</si>
  <si>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</si>
  <si>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</si>
  <si>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</si>
  <si>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</si>
  <si>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</si>
  <si>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附表1-8</t>
  </si>
  <si>
    <t>2025年一般公共预算“三公”经费支出情况表</t>
  </si>
  <si>
    <t xml:space="preserve">      单位：万元</t>
  </si>
  <si>
    <t>2024年决算数</t>
  </si>
  <si>
    <t>2025年决算数</t>
  </si>
  <si>
    <r>
      <rPr>
        <b/>
        <sz val="12"/>
        <rFont val="宋体"/>
        <charset val="134"/>
      </rPr>
      <t>决算数为上年决算数的</t>
    </r>
    <r>
      <rPr>
        <b/>
        <sz val="12"/>
        <rFont val="Arial"/>
        <charset val="134"/>
      </rPr>
      <t>%</t>
    </r>
  </si>
  <si>
    <t xml:space="preserve">  1.因公出国（境）费</t>
  </si>
  <si>
    <t xml:space="preserve">  2.公务用车购置及运行维护费</t>
  </si>
  <si>
    <t xml:space="preserve">    （1）公务用车购置费</t>
  </si>
  <si>
    <t xml:space="preserve">    （2）公务用车运行维护费</t>
  </si>
  <si>
    <t xml:space="preserve">  3.公务接待费</t>
  </si>
  <si>
    <t>第二部分</t>
  </si>
  <si>
    <t>政 府 性 基 金</t>
  </si>
  <si>
    <t>附表1-9</t>
  </si>
  <si>
    <t>2025年县级政府性基金收支决算总表</t>
  </si>
  <si>
    <t>项  目</t>
  </si>
  <si>
    <t>决算数为上年决算数%</t>
  </si>
  <si>
    <t>国家电影事业发展专项资金收入</t>
  </si>
  <si>
    <t>国家电影事业发展专项资金相关支出</t>
  </si>
  <si>
    <t>大中型水库移民后期扶持基金收入</t>
  </si>
  <si>
    <t>大中型水库移民后期扶持基金支出</t>
  </si>
  <si>
    <t>小型水库移民扶助基金收入</t>
  </si>
  <si>
    <t>小型水库移民扶助基金相关支出</t>
  </si>
  <si>
    <t>……</t>
  </si>
  <si>
    <t>国有土地使用权出让收入相关支出</t>
  </si>
  <si>
    <t>国有土地使用权出让收入</t>
  </si>
  <si>
    <t>国有土地收益基金相关支出</t>
  </si>
  <si>
    <t>国有土地收益基金收入</t>
  </si>
  <si>
    <t>农业土地开发资金相关支出</t>
  </si>
  <si>
    <t>农业土地开发资金收入</t>
  </si>
  <si>
    <t>城市基础设施配套费相关支出</t>
  </si>
  <si>
    <t>城市基础设施配套费收入</t>
  </si>
  <si>
    <t>污水处理费相关支出</t>
  </si>
  <si>
    <t>车辆通行费</t>
  </si>
  <si>
    <t>其他政府性基金及对应专项债务收入安排的支出</t>
  </si>
  <si>
    <t>污水处理费收入</t>
  </si>
  <si>
    <t>彩票发行销售机构业务费安排的支出</t>
  </si>
  <si>
    <t>彩票发行机构和彩票销售机构的业务费用</t>
  </si>
  <si>
    <t>彩票公益金排的支出</t>
  </si>
  <si>
    <t>其他政府性基金收入</t>
  </si>
  <si>
    <t>旅游发展基金支出</t>
  </si>
  <si>
    <t>专项债券对应项目专项收入</t>
  </si>
  <si>
    <t>债务付息支出</t>
  </si>
  <si>
    <t>本年收入合计</t>
  </si>
  <si>
    <t>债务发行费用支出</t>
  </si>
  <si>
    <t>地方政府专项债务收入</t>
  </si>
  <si>
    <t>超长期特别国债安排的支出</t>
  </si>
  <si>
    <t>本年支出合计</t>
  </si>
  <si>
    <t>调入资金</t>
  </si>
  <si>
    <t xml:space="preserve">   ……</t>
  </si>
  <si>
    <t>收入总计</t>
  </si>
  <si>
    <t>支出总计</t>
  </si>
  <si>
    <t>附表1-10</t>
  </si>
  <si>
    <t>2025年县级政府性基金支出决算表</t>
  </si>
  <si>
    <t>国家电影事业发展专项资金安排的支出</t>
  </si>
  <si>
    <t>附表1-11</t>
  </si>
  <si>
    <t>2025年省对县政府性基金转移支付决算表</t>
  </si>
  <si>
    <t>项   目</t>
  </si>
  <si>
    <t>核电站乏燃料处理处置基金支出</t>
  </si>
  <si>
    <t>可再生能源电价附加收入安排的支出</t>
  </si>
  <si>
    <t>废弃电器电子产品处理基金支出</t>
  </si>
  <si>
    <t>国有土地使用权出让相关支出</t>
  </si>
  <si>
    <t>大中型水库库区基金相关支出</t>
  </si>
  <si>
    <t>三峡水库库区基金支出</t>
  </si>
  <si>
    <t>国家重大水利工程建设基金相关支出</t>
  </si>
  <si>
    <t>海南省高等级公路车辆通行附加费相关支出</t>
  </si>
  <si>
    <t>车辆通行费相关支出</t>
  </si>
  <si>
    <t>港口建设费相关支出</t>
  </si>
  <si>
    <t>铁路建设基金支出</t>
  </si>
  <si>
    <t>船舶油污损害赔偿基金支出</t>
  </si>
  <si>
    <t>民航发展基金支出</t>
  </si>
  <si>
    <t>农网还贷资金支出</t>
  </si>
  <si>
    <t>彩票公益金相关支出</t>
  </si>
  <si>
    <t>超长期特别国债相关收入</t>
  </si>
  <si>
    <t>合    计</t>
  </si>
  <si>
    <r>
      <rPr>
        <sz val="10"/>
        <color indexed="8"/>
        <rFont val="黑体"/>
        <charset val="134"/>
      </rPr>
      <t>附表</t>
    </r>
    <r>
      <rPr>
        <sz val="11"/>
        <color rgb="FF000000"/>
        <rFont val="Calibri"/>
        <charset val="134"/>
      </rPr>
      <t>1-12</t>
    </r>
  </si>
  <si>
    <t>2025年地方政府（专项）债务限额余额情况表</t>
  </si>
  <si>
    <t>专项债务</t>
  </si>
  <si>
    <t>专项债券</t>
  </si>
  <si>
    <t>其他专项债务</t>
  </si>
  <si>
    <t>第三部分</t>
  </si>
  <si>
    <t>国 有 资 本 经 营</t>
  </si>
  <si>
    <r>
      <rPr>
        <sz val="10"/>
        <color indexed="8"/>
        <rFont val="黑体"/>
        <charset val="134"/>
      </rPr>
      <t>附表</t>
    </r>
    <r>
      <rPr>
        <sz val="11"/>
        <color rgb="FF000000"/>
        <rFont val="Arial"/>
        <charset val="134"/>
      </rPr>
      <t>1-13</t>
    </r>
  </si>
  <si>
    <t>2025年国有资本经营预算收支总表</t>
  </si>
  <si>
    <r>
      <rPr>
        <sz val="10"/>
        <rFont val="宋体"/>
        <charset val="134"/>
      </rPr>
      <t>单位</t>
    </r>
    <r>
      <rPr>
        <sz val="10"/>
        <rFont val="Arial"/>
        <charset val="134"/>
      </rPr>
      <t>:</t>
    </r>
    <r>
      <rPr>
        <sz val="10"/>
        <rFont val="宋体"/>
        <charset val="134"/>
      </rPr>
      <t>万元</t>
    </r>
  </si>
  <si>
    <r>
      <rPr>
        <sz val="10"/>
        <rFont val="宋体"/>
        <charset val="134"/>
      </rPr>
      <t>预算科目</t>
    </r>
  </si>
  <si>
    <r>
      <rPr>
        <sz val="10"/>
        <rFont val="宋体"/>
        <charset val="134"/>
      </rPr>
      <t>预算数</t>
    </r>
  </si>
  <si>
    <r>
      <rPr>
        <sz val="10"/>
        <rFont val="宋体"/>
        <charset val="134"/>
      </rPr>
      <t>调整预算数</t>
    </r>
  </si>
  <si>
    <r>
      <rPr>
        <sz val="10"/>
        <rFont val="宋体"/>
        <charset val="134"/>
      </rPr>
      <t>决算数</t>
    </r>
  </si>
  <si>
    <r>
      <rPr>
        <sz val="10"/>
        <rFont val="宋体"/>
        <charset val="134"/>
      </rPr>
      <t>利润收入</t>
    </r>
  </si>
  <si>
    <r>
      <rPr>
        <sz val="10"/>
        <rFont val="宋体"/>
        <charset val="134"/>
      </rPr>
      <t>解决历史遗留问题及改革成本支出</t>
    </r>
  </si>
  <si>
    <r>
      <rPr>
        <sz val="10"/>
        <rFont val="宋体"/>
        <charset val="134"/>
      </rPr>
      <t>股利、股息收入</t>
    </r>
  </si>
  <si>
    <r>
      <rPr>
        <sz val="10"/>
        <rFont val="宋体"/>
        <charset val="134"/>
      </rPr>
      <t>国有企业资本金注入</t>
    </r>
  </si>
  <si>
    <r>
      <rPr>
        <sz val="10"/>
        <rFont val="宋体"/>
        <charset val="134"/>
      </rPr>
      <t>产权转让收入</t>
    </r>
  </si>
  <si>
    <r>
      <rPr>
        <sz val="10"/>
        <rFont val="宋体"/>
        <charset val="134"/>
      </rPr>
      <t>国有企业政策性补贴</t>
    </r>
  </si>
  <si>
    <r>
      <rPr>
        <sz val="10"/>
        <rFont val="宋体"/>
        <charset val="134"/>
      </rPr>
      <t>清算收入</t>
    </r>
  </si>
  <si>
    <r>
      <rPr>
        <sz val="10"/>
        <rFont val="宋体"/>
        <charset val="134"/>
      </rPr>
      <t>金融国有资本经营预算支出</t>
    </r>
  </si>
  <si>
    <r>
      <rPr>
        <sz val="10"/>
        <rFont val="宋体"/>
        <charset val="134"/>
      </rPr>
      <t>其他国有资本经营预算收入</t>
    </r>
  </si>
  <si>
    <r>
      <rPr>
        <sz val="10"/>
        <rFont val="宋体"/>
        <charset val="134"/>
      </rPr>
      <t>其他国有资本经营预算支出</t>
    </r>
  </si>
  <si>
    <r>
      <rPr>
        <sz val="10"/>
        <rFont val="宋体"/>
        <charset val="134"/>
      </rPr>
      <t>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计</t>
    </r>
  </si>
  <si>
    <r>
      <rPr>
        <sz val="10"/>
        <rFont val="宋体"/>
        <charset val="134"/>
      </rPr>
      <t>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计</t>
    </r>
  </si>
  <si>
    <r>
      <rPr>
        <sz val="10"/>
        <rFont val="宋体"/>
        <charset val="134"/>
      </rPr>
      <t>上级补助收入</t>
    </r>
  </si>
  <si>
    <r>
      <rPr>
        <sz val="10"/>
        <rFont val="宋体"/>
        <charset val="134"/>
      </rPr>
      <t>上解上级支出</t>
    </r>
  </si>
  <si>
    <r>
      <rPr>
        <sz val="10"/>
        <rFont val="宋体"/>
        <charset val="134"/>
      </rPr>
      <t>上年结余</t>
    </r>
  </si>
  <si>
    <r>
      <rPr>
        <sz val="10"/>
        <rFont val="宋体"/>
        <charset val="134"/>
      </rPr>
      <t>省补助计划单列市收入</t>
    </r>
  </si>
  <si>
    <r>
      <rPr>
        <sz val="10"/>
        <rFont val="宋体"/>
        <charset val="134"/>
      </rPr>
      <t>计划单列市上解省支出</t>
    </r>
  </si>
  <si>
    <r>
      <rPr>
        <sz val="10"/>
        <rFont val="宋体"/>
        <charset val="134"/>
      </rPr>
      <t>调出资金</t>
    </r>
  </si>
  <si>
    <r>
      <rPr>
        <sz val="10"/>
        <rFont val="宋体"/>
        <charset val="134"/>
      </rPr>
      <t>收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入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总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计</t>
    </r>
  </si>
  <si>
    <r>
      <rPr>
        <sz val="10"/>
        <rFont val="宋体"/>
        <charset val="134"/>
      </rPr>
      <t>支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出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总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计</t>
    </r>
  </si>
  <si>
    <r>
      <rPr>
        <sz val="10"/>
        <color rgb="FF000000"/>
        <rFont val="黑体"/>
        <charset val="134"/>
      </rPr>
      <t>附表</t>
    </r>
    <r>
      <rPr>
        <sz val="11"/>
        <color rgb="FF000000"/>
        <rFont val="Arial"/>
        <charset val="134"/>
      </rPr>
      <t>1-14</t>
    </r>
  </si>
  <si>
    <t>2025年国有资本经营预算收入决算总表</t>
  </si>
  <si>
    <r>
      <rPr>
        <sz val="11"/>
        <rFont val="宋体"/>
        <charset val="134"/>
      </rPr>
      <t>单位</t>
    </r>
    <r>
      <rPr>
        <sz val="11"/>
        <rFont val="Arial"/>
        <charset val="134"/>
      </rPr>
      <t>:</t>
    </r>
    <r>
      <rPr>
        <sz val="11"/>
        <rFont val="宋体"/>
        <charset val="134"/>
      </rPr>
      <t>万元</t>
    </r>
  </si>
  <si>
    <t>利润收入</t>
  </si>
  <si>
    <t>股利、股息收入</t>
  </si>
  <si>
    <t>产权转让收入</t>
  </si>
  <si>
    <t>清算收入</t>
  </si>
  <si>
    <t>其他国有资本经营预算收入</t>
  </si>
  <si>
    <r>
      <rPr>
        <sz val="11"/>
        <rFont val="宋体"/>
        <charset val="134"/>
      </rPr>
      <t>本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年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收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入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合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计</t>
    </r>
  </si>
  <si>
    <t>上年结余</t>
  </si>
  <si>
    <r>
      <rPr>
        <sz val="11"/>
        <rFont val="宋体"/>
        <charset val="134"/>
      </rPr>
      <t>收</t>
    </r>
    <r>
      <rPr>
        <sz val="11"/>
        <rFont val="Arial"/>
        <charset val="134"/>
      </rPr>
      <t xml:space="preserve">  </t>
    </r>
    <r>
      <rPr>
        <sz val="11"/>
        <rFont val="宋体"/>
        <charset val="134"/>
      </rPr>
      <t>入</t>
    </r>
    <r>
      <rPr>
        <sz val="11"/>
        <rFont val="Arial"/>
        <charset val="134"/>
      </rPr>
      <t xml:space="preserve">  </t>
    </r>
    <r>
      <rPr>
        <sz val="11"/>
        <rFont val="宋体"/>
        <charset val="134"/>
      </rPr>
      <t>总</t>
    </r>
    <r>
      <rPr>
        <sz val="11"/>
        <rFont val="Arial"/>
        <charset val="134"/>
      </rPr>
      <t xml:space="preserve">  </t>
    </r>
    <r>
      <rPr>
        <sz val="11"/>
        <rFont val="宋体"/>
        <charset val="134"/>
      </rPr>
      <t>计</t>
    </r>
  </si>
  <si>
    <r>
      <rPr>
        <sz val="11"/>
        <color rgb="FF000000"/>
        <rFont val="宋体"/>
        <charset val="134"/>
      </rPr>
      <t>附表</t>
    </r>
    <r>
      <rPr>
        <sz val="11"/>
        <color rgb="FF000000"/>
        <rFont val="Calibri"/>
        <charset val="134"/>
      </rPr>
      <t>1-15</t>
    </r>
  </si>
  <si>
    <t>2025年国有资本经营预算支出决算总表</t>
  </si>
  <si>
    <t>解决历史遗留问题及改革成本支出</t>
  </si>
  <si>
    <t>国有企业资本金注入</t>
  </si>
  <si>
    <t>国有企业政策性补贴</t>
  </si>
  <si>
    <t>金融国有资本经营预算支出</t>
  </si>
  <si>
    <t>其他国有资本经营预算支出</t>
  </si>
  <si>
    <r>
      <rPr>
        <sz val="11"/>
        <rFont val="宋体"/>
        <charset val="134"/>
      </rPr>
      <t>本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年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支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出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合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计</t>
    </r>
  </si>
  <si>
    <r>
      <rPr>
        <sz val="11"/>
        <rFont val="宋体"/>
        <charset val="134"/>
      </rPr>
      <t>支</t>
    </r>
    <r>
      <rPr>
        <sz val="11"/>
        <rFont val="Arial"/>
        <charset val="134"/>
      </rPr>
      <t xml:space="preserve">  </t>
    </r>
    <r>
      <rPr>
        <sz val="11"/>
        <rFont val="宋体"/>
        <charset val="134"/>
      </rPr>
      <t>出</t>
    </r>
    <r>
      <rPr>
        <sz val="11"/>
        <rFont val="Arial"/>
        <charset val="134"/>
      </rPr>
      <t xml:space="preserve">  </t>
    </r>
    <r>
      <rPr>
        <sz val="11"/>
        <rFont val="宋体"/>
        <charset val="134"/>
      </rPr>
      <t>总</t>
    </r>
    <r>
      <rPr>
        <sz val="11"/>
        <rFont val="Arial"/>
        <charset val="134"/>
      </rPr>
      <t xml:space="preserve">  </t>
    </r>
    <r>
      <rPr>
        <sz val="11"/>
        <rFont val="宋体"/>
        <charset val="134"/>
      </rPr>
      <t>计</t>
    </r>
  </si>
  <si>
    <t>第四部分</t>
  </si>
  <si>
    <t>社 会 保 险 基 金</t>
  </si>
  <si>
    <r>
      <rPr>
        <sz val="11"/>
        <color rgb="FF000000"/>
        <rFont val="宋体"/>
        <charset val="134"/>
      </rPr>
      <t>附表</t>
    </r>
    <r>
      <rPr>
        <sz val="11"/>
        <color rgb="FF000000"/>
        <rFont val="Arial"/>
        <charset val="134"/>
      </rPr>
      <t>1-16</t>
    </r>
  </si>
  <si>
    <t>2025年度肃南裕固族自治县社会保险基金预算收支情况表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</si>
  <si>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</si>
  <si>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</si>
  <si>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</si>
  <si>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</si>
  <si>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</si>
  <si>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</si>
  <si>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</si>
  <si>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</si>
  <si>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</si>
  <si>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一、收入</t>
  </si>
  <si>
    <t xml:space="preserve">   其中:社会保险费收入</t>
  </si>
  <si>
    <t xml:space="preserve">        财政补贴收入</t>
  </si>
  <si>
    <t xml:space="preserve">        利息收入</t>
  </si>
  <si>
    <t xml:space="preserve">        委托投资收益</t>
  </si>
  <si>
    <t xml:space="preserve">        转移收入</t>
  </si>
  <si>
    <t xml:space="preserve">        其他收入</t>
  </si>
  <si>
    <t xml:space="preserve">        全国统筹调剂资金收入</t>
  </si>
  <si>
    <t>二、支出</t>
  </si>
  <si>
    <t xml:space="preserve">   其中:社会保险待遇支出</t>
  </si>
  <si>
    <t xml:space="preserve">        转移支出</t>
  </si>
  <si>
    <t xml:space="preserve">        其他支出</t>
  </si>
  <si>
    <t xml:space="preserve">        全国统筹调剂资金支出</t>
  </si>
  <si>
    <t>三、本年收支结余</t>
  </si>
  <si>
    <t>四、年末滚存结余</t>
  </si>
  <si>
    <r>
      <rPr>
        <sz val="12"/>
        <color rgb="FF000000"/>
        <rFont val="宋体"/>
        <charset val="134"/>
      </rPr>
      <t>附表</t>
    </r>
    <r>
      <rPr>
        <sz val="12"/>
        <color rgb="FF000000"/>
        <rFont val="Calibri"/>
        <charset val="134"/>
      </rPr>
      <t>1-17</t>
    </r>
  </si>
  <si>
    <t>2025年社会保险基金预算收入决算表</t>
  </si>
  <si>
    <r>
      <rPr>
        <b/>
        <sz val="10"/>
        <rFont val="宋体"/>
        <charset val="134"/>
      </rPr>
      <t>项</t>
    </r>
    <r>
      <rPr>
        <b/>
        <sz val="10"/>
        <rFont val="Arial"/>
        <charset val="134"/>
      </rPr>
      <t xml:space="preserve">    </t>
    </r>
    <r>
      <rPr>
        <b/>
        <sz val="10"/>
        <rFont val="宋体"/>
        <charset val="134"/>
      </rPr>
      <t>目</t>
    </r>
  </si>
  <si>
    <r>
      <rPr>
        <b/>
        <sz val="10"/>
        <rFont val="宋体"/>
        <charset val="134"/>
      </rPr>
      <t>合计</t>
    </r>
  </si>
  <si>
    <r>
      <rPr>
        <b/>
        <sz val="10"/>
        <rFont val="宋体"/>
        <charset val="134"/>
      </rPr>
      <t>企业职工基本养老保险基金</t>
    </r>
  </si>
  <si>
    <r>
      <rPr>
        <b/>
        <sz val="10"/>
        <rFont val="宋体"/>
        <charset val="134"/>
      </rPr>
      <t>城乡居民基本养老保险基金</t>
    </r>
  </si>
  <si>
    <r>
      <rPr>
        <b/>
        <sz val="10"/>
        <rFont val="宋体"/>
        <charset val="134"/>
      </rPr>
      <t>机关事业单位基本养老保险基金</t>
    </r>
  </si>
  <si>
    <r>
      <rPr>
        <b/>
        <sz val="10"/>
        <rFont val="宋体"/>
        <charset val="134"/>
      </rPr>
      <t>职工基本医疗保险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含生育保险</t>
    </r>
    <r>
      <rPr>
        <b/>
        <sz val="10"/>
        <rFont val="Arial"/>
        <charset val="134"/>
      </rPr>
      <t>)</t>
    </r>
    <r>
      <rPr>
        <b/>
        <sz val="10"/>
        <rFont val="宋体"/>
        <charset val="134"/>
      </rPr>
      <t>基金</t>
    </r>
  </si>
  <si>
    <r>
      <rPr>
        <b/>
        <sz val="10"/>
        <rFont val="宋体"/>
        <charset val="134"/>
      </rPr>
      <t>城乡居民基本医疗保险基金</t>
    </r>
  </si>
  <si>
    <r>
      <rPr>
        <b/>
        <sz val="10"/>
        <rFont val="宋体"/>
        <charset val="134"/>
      </rPr>
      <t>工伤保险基金</t>
    </r>
  </si>
  <si>
    <r>
      <rPr>
        <b/>
        <sz val="10"/>
        <rFont val="宋体"/>
        <charset val="134"/>
      </rPr>
      <t>失业保险基金</t>
    </r>
  </si>
  <si>
    <t>收入</t>
  </si>
  <si>
    <r>
      <rPr>
        <sz val="10"/>
        <rFont val="Arial"/>
        <charset val="134"/>
      </rPr>
      <t xml:space="preserve">   </t>
    </r>
    <r>
      <rPr>
        <sz val="10"/>
        <rFont val="宋体"/>
        <charset val="134"/>
      </rPr>
      <t>其中</t>
    </r>
    <r>
      <rPr>
        <sz val="10"/>
        <rFont val="Arial"/>
        <charset val="134"/>
      </rPr>
      <t>:</t>
    </r>
    <r>
      <rPr>
        <sz val="10"/>
        <rFont val="宋体"/>
        <charset val="134"/>
      </rPr>
      <t>社会保险费收入</t>
    </r>
  </si>
  <si>
    <r>
      <rPr>
        <sz val="10"/>
        <rFont val="Arial"/>
        <charset val="134"/>
      </rPr>
      <t xml:space="preserve">        </t>
    </r>
    <r>
      <rPr>
        <sz val="10"/>
        <rFont val="宋体"/>
        <charset val="134"/>
      </rPr>
      <t>财政补贴收入</t>
    </r>
  </si>
  <si>
    <t xml:space="preserve">    利息收入</t>
  </si>
  <si>
    <r>
      <rPr>
        <sz val="10"/>
        <rFont val="Arial"/>
        <charset val="134"/>
      </rPr>
      <t xml:space="preserve">        </t>
    </r>
    <r>
      <rPr>
        <sz val="10"/>
        <rFont val="宋体"/>
        <charset val="134"/>
      </rPr>
      <t>委托投资收益</t>
    </r>
  </si>
  <si>
    <r>
      <rPr>
        <sz val="10"/>
        <rFont val="Arial"/>
        <charset val="134"/>
      </rPr>
      <t xml:space="preserve">        </t>
    </r>
    <r>
      <rPr>
        <sz val="10"/>
        <rFont val="宋体"/>
        <charset val="134"/>
      </rPr>
      <t>其他收入</t>
    </r>
  </si>
  <si>
    <r>
      <rPr>
        <sz val="10"/>
        <rFont val="Arial"/>
        <charset val="134"/>
      </rPr>
      <t xml:space="preserve">        </t>
    </r>
    <r>
      <rPr>
        <sz val="10"/>
        <rFont val="宋体"/>
        <charset val="134"/>
      </rPr>
      <t>转移收入</t>
    </r>
  </si>
  <si>
    <r>
      <rPr>
        <sz val="10"/>
        <rFont val="Arial"/>
        <charset val="134"/>
      </rPr>
      <t xml:space="preserve">        </t>
    </r>
    <r>
      <rPr>
        <sz val="10"/>
        <rFont val="宋体"/>
        <charset val="134"/>
      </rPr>
      <t>中央调剂资金收入</t>
    </r>
  </si>
  <si>
    <r>
      <rPr>
        <sz val="12"/>
        <color rgb="FF000000"/>
        <rFont val="宋体"/>
        <charset val="134"/>
      </rPr>
      <t>附表</t>
    </r>
    <r>
      <rPr>
        <sz val="12"/>
        <color rgb="FF000000"/>
        <rFont val="Calibri"/>
        <charset val="134"/>
      </rPr>
      <t>1-18</t>
    </r>
  </si>
  <si>
    <t>2025年社会保险基金预算支出决算表</t>
  </si>
  <si>
    <t>支出</t>
  </si>
  <si>
    <r>
      <rPr>
        <sz val="10"/>
        <rFont val="Arial"/>
        <charset val="134"/>
      </rPr>
      <t xml:space="preserve">   </t>
    </r>
    <r>
      <rPr>
        <sz val="10"/>
        <rFont val="宋体"/>
        <charset val="134"/>
      </rPr>
      <t>其中</t>
    </r>
    <r>
      <rPr>
        <sz val="10"/>
        <rFont val="Arial"/>
        <charset val="134"/>
      </rPr>
      <t>:</t>
    </r>
    <r>
      <rPr>
        <sz val="10"/>
        <rFont val="宋体"/>
        <charset val="134"/>
      </rPr>
      <t>社会保险待遇支出</t>
    </r>
  </si>
  <si>
    <r>
      <rPr>
        <sz val="10"/>
        <rFont val="Arial"/>
        <charset val="134"/>
      </rPr>
      <t xml:space="preserve">        </t>
    </r>
    <r>
      <rPr>
        <sz val="10"/>
        <rFont val="宋体"/>
        <charset val="134"/>
      </rPr>
      <t>转移支出</t>
    </r>
  </si>
  <si>
    <r>
      <rPr>
        <sz val="10"/>
        <rFont val="Arial"/>
        <charset val="134"/>
      </rPr>
      <t xml:space="preserve">        </t>
    </r>
    <r>
      <rPr>
        <sz val="10"/>
        <rFont val="宋体"/>
        <charset val="134"/>
      </rPr>
      <t>其他支出</t>
    </r>
  </si>
  <si>
    <r>
      <rPr>
        <sz val="10"/>
        <rFont val="Arial"/>
        <charset val="134"/>
      </rPr>
      <t xml:space="preserve">        </t>
    </r>
    <r>
      <rPr>
        <sz val="10"/>
        <rFont val="宋体"/>
        <charset val="134"/>
      </rPr>
      <t>中央调剂资金支出</t>
    </r>
  </si>
  <si>
    <t>第五部分</t>
  </si>
  <si>
    <t>2026年上半年预算执行情况</t>
  </si>
  <si>
    <t>附表1-19</t>
  </si>
  <si>
    <t>2026年上半年肃南县全口径分级次财政收入完成情况表</t>
  </si>
  <si>
    <t xml:space="preserve">                                                                                       单位：万元</t>
  </si>
  <si>
    <t>上年         完成数</t>
  </si>
  <si>
    <t>年初         预算数</t>
  </si>
  <si>
    <t>完成数</t>
  </si>
  <si>
    <t>与预算相比</t>
  </si>
  <si>
    <t>与上年同期相比</t>
  </si>
  <si>
    <t>占预算的%</t>
  </si>
  <si>
    <t>与年初预算差距</t>
  </si>
  <si>
    <t>上年同期数</t>
  </si>
  <si>
    <t>增长+ 短收-</t>
  </si>
  <si>
    <t>增长％</t>
  </si>
  <si>
    <t>大口径收入</t>
  </si>
  <si>
    <t>基金预算收入</t>
  </si>
  <si>
    <t>国有资本经营收入</t>
  </si>
  <si>
    <t>税务系统</t>
  </si>
  <si>
    <t>基金预算</t>
  </si>
  <si>
    <t>中央级</t>
  </si>
  <si>
    <t>省级</t>
  </si>
  <si>
    <t>市级</t>
  </si>
  <si>
    <t>县级</t>
  </si>
  <si>
    <t>财政系统</t>
  </si>
  <si>
    <t>国有资本</t>
  </si>
  <si>
    <t>大口径收入分明细</t>
  </si>
  <si>
    <t>附表1-20</t>
  </si>
  <si>
    <t>2026年上半年肃南县一般公共预算收入执行情况表</t>
  </si>
  <si>
    <t>年初预算</t>
  </si>
  <si>
    <t>本年累计执行情况</t>
  </si>
  <si>
    <t>完成预算 %</t>
  </si>
  <si>
    <t>比上年同期</t>
  </si>
  <si>
    <t>同期数</t>
  </si>
  <si>
    <t>增减额</t>
  </si>
  <si>
    <t>增减%</t>
  </si>
  <si>
    <t>一般公共预算收入合计</t>
  </si>
  <si>
    <t>税收收入小计</t>
  </si>
  <si>
    <t xml:space="preserve">    国内增值税</t>
  </si>
  <si>
    <t xml:space="preserve">  其中：留抵退收入</t>
  </si>
  <si>
    <t xml:space="preserve">    改征增值税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</si>
  <si>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</si>
  <si>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</si>
  <si>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</si>
  <si>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</si>
  <si>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</si>
  <si>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</si>
  <si>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</si>
  <si>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</si>
  <si>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</si>
  <si>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车船使用和牌照税</t>
  </si>
  <si>
    <t xml:space="preserve">    耕地占用税</t>
  </si>
  <si>
    <t xml:space="preserve">    契税</t>
  </si>
  <si>
    <t xml:space="preserve">    环境保护税</t>
  </si>
  <si>
    <t xml:space="preserve">    其他税收</t>
  </si>
  <si>
    <t>非税收入小计</t>
  </si>
  <si>
    <t xml:space="preserve">    专项收入</t>
  </si>
  <si>
    <t xml:space="preserve">  其中：教育费附加收入</t>
  </si>
  <si>
    <t xml:space="preserve">       地方教育附加收入</t>
  </si>
  <si>
    <t xml:space="preserve">       残疾人保障金收入</t>
  </si>
  <si>
    <t xml:space="preserve">    行政事业性收费收入</t>
  </si>
  <si>
    <t xml:space="preserve">      其中：水土地保持补偿费</t>
  </si>
  <si>
    <t xml:space="preserve">            城镇垃圾处理费</t>
  </si>
  <si>
    <t xml:space="preserve">            防空地下易地建设费</t>
  </si>
  <si>
    <t xml:space="preserve">           土地闲置费</t>
  </si>
  <si>
    <t xml:space="preserve">    罚没收入</t>
  </si>
  <si>
    <t xml:space="preserve">    国有资本经营收入</t>
  </si>
  <si>
    <t xml:space="preserve">    国有资源有偿使用收入</t>
  </si>
  <si>
    <t xml:space="preserve">      其中：排污权出让收入</t>
  </si>
  <si>
    <t xml:space="preserve">            矿产资源专项收入</t>
  </si>
  <si>
    <t xml:space="preserve">    捐赠收入</t>
  </si>
  <si>
    <t>政府住房基金收入（含基本建设）</t>
  </si>
  <si>
    <t>政府性基金收入合计</t>
  </si>
  <si>
    <t xml:space="preserve">    国有土地出让金收入</t>
  </si>
  <si>
    <t xml:space="preserve">    农业土地开发</t>
  </si>
  <si>
    <t xml:space="preserve">    城市基础设施配套费收入</t>
  </si>
  <si>
    <t xml:space="preserve">    污水处理费收入</t>
  </si>
  <si>
    <t xml:space="preserve">    利润收入</t>
  </si>
  <si>
    <t>上划中央收入合计</t>
  </si>
  <si>
    <t xml:space="preserve">    消费税</t>
  </si>
  <si>
    <t xml:space="preserve">    车辆购置税</t>
  </si>
  <si>
    <t xml:space="preserve">    税务部门罚没收入</t>
  </si>
  <si>
    <t xml:space="preserve">    土地使用权有偿使用收入  </t>
  </si>
  <si>
    <t xml:space="preserve">    探矿权、采矿权使用费收入</t>
  </si>
  <si>
    <t xml:space="preserve">    矿业权出让收益</t>
  </si>
  <si>
    <t xml:space="preserve">    新增建设用地有偿使用费收入</t>
  </si>
  <si>
    <t xml:space="preserve">    水土保持补偿费</t>
  </si>
  <si>
    <t xml:space="preserve">    其他水资源费收入</t>
  </si>
  <si>
    <t>上划省级收入合计</t>
  </si>
  <si>
    <t xml:space="preserve">    其他税收收入</t>
  </si>
  <si>
    <t xml:space="preserve">    地方教育费附加</t>
  </si>
  <si>
    <t xml:space="preserve">    文化事业建设费</t>
  </si>
  <si>
    <t xml:space="preserve">    残疾人保障金收入</t>
  </si>
  <si>
    <t xml:space="preserve">    森林植被恢复费</t>
  </si>
  <si>
    <t xml:space="preserve">    草原植被恢复费</t>
  </si>
  <si>
    <t xml:space="preserve">    人防易地建设费</t>
  </si>
  <si>
    <t xml:space="preserve">    其他缴入国库的交通行政事业性收费</t>
  </si>
  <si>
    <t xml:space="preserve">    其他国有资源（资产）有偿使用收入</t>
  </si>
  <si>
    <t>大口径财政收入合计</t>
  </si>
  <si>
    <t>税务</t>
  </si>
  <si>
    <t>财政</t>
  </si>
  <si>
    <t>附表1-21</t>
  </si>
  <si>
    <t>2026年上半年肃南县财政支出预算执行情况表</t>
  </si>
  <si>
    <t xml:space="preserve">                                                                                                                  单位：万元                                                                                                                                                                                                               </t>
  </si>
  <si>
    <t>年初                预算</t>
  </si>
  <si>
    <t>变动                 预算</t>
  </si>
  <si>
    <t>完成变动预算%</t>
  </si>
  <si>
    <t>一般公共预算支出小计</t>
  </si>
  <si>
    <t xml:space="preserve">     一般公共服务支出</t>
  </si>
  <si>
    <t xml:space="preserve">     国防支出</t>
  </si>
  <si>
    <t xml:space="preserve">     公共安全支出</t>
  </si>
  <si>
    <t xml:space="preserve">     教育支出</t>
  </si>
  <si>
    <t xml:space="preserve">     科学技术支出</t>
  </si>
  <si>
    <t xml:space="preserve">     文化旅游体育与传媒支出</t>
  </si>
  <si>
    <t xml:space="preserve">     社会保障和就业支出</t>
  </si>
  <si>
    <t xml:space="preserve">     卫生健康支出</t>
  </si>
  <si>
    <t xml:space="preserve">     节能环保支出</t>
  </si>
  <si>
    <t xml:space="preserve">     城乡社区支出</t>
  </si>
  <si>
    <t xml:space="preserve">     农林水支出</t>
  </si>
  <si>
    <t xml:space="preserve">     交通运输支出</t>
  </si>
  <si>
    <t xml:space="preserve">     资源勘探信息等支出</t>
  </si>
  <si>
    <t xml:space="preserve">     商业服务业等事务</t>
  </si>
  <si>
    <t xml:space="preserve">     金融支出</t>
  </si>
  <si>
    <t xml:space="preserve">     自然资源海洋气象等事务</t>
  </si>
  <si>
    <t xml:space="preserve">     住房保障支出</t>
  </si>
  <si>
    <t xml:space="preserve">     粮油物资储备事务</t>
  </si>
  <si>
    <t xml:space="preserve">     灾害防治及应急管理支出</t>
  </si>
  <si>
    <t xml:space="preserve">     国债还本付息支出</t>
  </si>
  <si>
    <t xml:space="preserve">     其他支出</t>
  </si>
  <si>
    <t xml:space="preserve">     预备费</t>
  </si>
  <si>
    <t>国有资本经营支出</t>
  </si>
  <si>
    <t>政府性基金支出小计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</si>
</sst>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_);[Red]\(0.00\)"/>
    <numFmt numFmtId="179" formatCode="0_ "/>
    <numFmt numFmtId="180" formatCode="0_ ;[Red]\-0\ "/>
    <numFmt numFmtId="181" formatCode="#,##0.00_);[Red]\(#,##0.00\)"/>
    <numFmt numFmtId="182" formatCode="#,##0_ "/>
    <numFmt numFmtId="183" formatCode="0.0_ "/>
  </numFmts>
  <fonts count="92">
    <font>
      <sz val="11"/>
      <color indexed="8"/>
      <name val="宋体"/>
      <charset val="134"/>
    </font>
    <font>
      <sz val="12"/>
      <name val="宋体"/>
      <charset val="134"/>
    </font>
    <font>
      <sz val="26"/>
      <name val="宋体"/>
      <charset val="134"/>
    </font>
    <font>
      <sz val="12"/>
      <name val="楷体"/>
      <charset val="134"/>
    </font>
    <font>
      <sz val="14"/>
      <name val="方正黑体_GBK"/>
      <charset val="134"/>
    </font>
    <font>
      <sz val="14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sz val="22"/>
      <name val="宋体"/>
      <charset val="134"/>
    </font>
    <font>
      <sz val="11"/>
      <name val="方正黑体_GBK"/>
      <charset val="134"/>
    </font>
    <font>
      <b/>
      <sz val="22"/>
      <name val="宋体"/>
      <charset val="134"/>
    </font>
    <font>
      <sz val="11"/>
      <name val="楷体"/>
      <charset val="134"/>
    </font>
    <font>
      <i/>
      <sz val="14"/>
      <name val="宋体"/>
      <charset val="134"/>
    </font>
    <font>
      <b/>
      <sz val="21"/>
      <name val="宋体"/>
      <charset val="134"/>
    </font>
    <font>
      <sz val="14"/>
      <name val="楷体"/>
      <charset val="134"/>
    </font>
    <font>
      <b/>
      <sz val="24"/>
      <color indexed="8"/>
      <name val="宋体"/>
      <charset val="134"/>
    </font>
    <font>
      <b/>
      <sz val="36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Calibri"/>
      <charset val="134"/>
    </font>
    <font>
      <sz val="10"/>
      <color indexed="8"/>
      <name val="Arial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b/>
      <sz val="11"/>
      <color indexed="8"/>
      <name val="Calibri"/>
      <charset val="134"/>
    </font>
    <font>
      <sz val="11"/>
      <color indexed="8"/>
      <name val="Arial"/>
      <charset val="134"/>
    </font>
    <font>
      <sz val="11"/>
      <color rgb="FF000000"/>
      <name val="宋体"/>
      <charset val="134"/>
    </font>
    <font>
      <sz val="12"/>
      <name val="Arial"/>
      <charset val="134"/>
    </font>
    <font>
      <sz val="11"/>
      <name val="Arial"/>
      <charset val="134"/>
    </font>
    <font>
      <sz val="10"/>
      <color rgb="FF000000"/>
      <name val="黑体"/>
      <charset val="134"/>
    </font>
    <font>
      <sz val="10"/>
      <color indexed="8"/>
      <name val="黑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</font>
    <font>
      <sz val="11"/>
      <color rgb="FF000000"/>
      <name val="Arial"/>
      <charset val="134"/>
    </font>
    <font>
      <sz val="12"/>
      <color rgb="FF000000"/>
      <name val="Arial"/>
      <charset val="134"/>
    </font>
    <font>
      <sz val="12"/>
      <color theme="1"/>
      <name val="Calibri"/>
      <charset val="134"/>
    </font>
    <font>
      <sz val="11"/>
      <color theme="1"/>
      <name val="黑体"/>
      <charset val="134"/>
    </font>
    <font>
      <sz val="22"/>
      <color theme="1"/>
      <name val="Calibri"/>
      <charset val="134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0"/>
      <color theme="1"/>
      <name val="黑体"/>
      <charset val="134"/>
    </font>
    <font>
      <b/>
      <sz val="20"/>
      <color theme="1"/>
      <name val="宋体"/>
      <charset val="134"/>
    </font>
    <font>
      <b/>
      <sz val="20"/>
      <color rgb="FF000000"/>
      <name val="宋体"/>
      <charset val="134"/>
    </font>
    <font>
      <sz val="22"/>
      <color rgb="FF000000"/>
      <name val="Calibri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2"/>
      <color indexed="8"/>
      <name val="Arial"/>
      <charset val="134"/>
    </font>
    <font>
      <sz val="11"/>
      <color indexed="8"/>
      <name val="黑体"/>
      <charset val="134"/>
    </font>
    <font>
      <sz val="18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name val="宋体"/>
      <charset val="134"/>
    </font>
    <font>
      <sz val="16"/>
      <color indexed="8"/>
      <name val="Arial"/>
      <charset val="134"/>
    </font>
    <font>
      <sz val="16"/>
      <color indexed="8"/>
      <name val="宋体"/>
      <charset val="134"/>
    </font>
    <font>
      <b/>
      <sz val="20"/>
      <color indexed="8"/>
      <name val="Arial"/>
      <charset val="134"/>
    </font>
    <font>
      <b/>
      <sz val="11"/>
      <color indexed="8"/>
      <name val="宋体"/>
      <charset val="134"/>
    </font>
    <font>
      <b/>
      <sz val="18"/>
      <name val="宋体"/>
      <charset val="134"/>
    </font>
    <font>
      <sz val="22"/>
      <color indexed="8"/>
      <name val="Arial"/>
      <charset val="134"/>
    </font>
    <font>
      <sz val="22"/>
      <color indexed="8"/>
      <name val="Calibri"/>
      <charset val="134"/>
    </font>
    <font>
      <sz val="12"/>
      <color indexed="8"/>
      <name val="黑体"/>
      <charset val="134"/>
    </font>
    <font>
      <b/>
      <sz val="26"/>
      <color rgb="FF000000"/>
      <name val="宋体"/>
      <charset val="134"/>
    </font>
    <font>
      <sz val="12"/>
      <color rgb="FF000000"/>
      <name val="黑体"/>
      <charset val="134"/>
    </font>
    <font>
      <sz val="9"/>
      <color indexed="8"/>
      <name val="宋体"/>
      <charset val="134"/>
    </font>
    <font>
      <sz val="24"/>
      <color rgb="FF000000"/>
      <name val="方正小标宋简体"/>
      <charset val="134"/>
    </font>
    <font>
      <b/>
      <sz val="18"/>
      <color indexed="8"/>
      <name val="宋体"/>
      <charset val="134"/>
    </font>
    <font>
      <sz val="12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70" fillId="0" borderId="0" applyFont="0" applyFill="0" applyBorder="0" applyAlignment="0" applyProtection="0">
      <alignment vertical="center"/>
    </xf>
    <xf numFmtId="44" fontId="70" fillId="0" borderId="0" applyFont="0" applyFill="0" applyBorder="0" applyAlignment="0" applyProtection="0">
      <alignment vertical="center"/>
    </xf>
    <xf numFmtId="9" fontId="70" fillId="0" borderId="0" applyFont="0" applyFill="0" applyBorder="0" applyAlignment="0" applyProtection="0">
      <alignment vertical="center"/>
    </xf>
    <xf numFmtId="41" fontId="70" fillId="0" borderId="0" applyFont="0" applyFill="0" applyBorder="0" applyAlignment="0" applyProtection="0">
      <alignment vertical="center"/>
    </xf>
    <xf numFmtId="42" fontId="70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0" fillId="2" borderId="9" applyNumberFormat="0" applyFon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10" applyNumberFormat="0" applyFill="0" applyAlignment="0" applyProtection="0">
      <alignment vertical="center"/>
    </xf>
    <xf numFmtId="0" fontId="77" fillId="0" borderId="10" applyNumberFormat="0" applyFill="0" applyAlignment="0" applyProtection="0">
      <alignment vertical="center"/>
    </xf>
    <xf numFmtId="0" fontId="78" fillId="0" borderId="11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" borderId="12" applyNumberFormat="0" applyAlignment="0" applyProtection="0">
      <alignment vertical="center"/>
    </xf>
    <xf numFmtId="0" fontId="80" fillId="4" borderId="13" applyNumberFormat="0" applyAlignment="0" applyProtection="0">
      <alignment vertical="center"/>
    </xf>
    <xf numFmtId="0" fontId="81" fillId="4" borderId="12" applyNumberFormat="0" applyAlignment="0" applyProtection="0">
      <alignment vertical="center"/>
    </xf>
    <xf numFmtId="0" fontId="82" fillId="5" borderId="14" applyNumberFormat="0" applyAlignment="0" applyProtection="0">
      <alignment vertical="center"/>
    </xf>
    <xf numFmtId="0" fontId="83" fillId="0" borderId="15" applyNumberFormat="0" applyFill="0" applyAlignment="0" applyProtection="0">
      <alignment vertical="center"/>
    </xf>
    <xf numFmtId="0" fontId="84" fillId="0" borderId="16" applyNumberFormat="0" applyFill="0" applyAlignment="0" applyProtection="0">
      <alignment vertical="center"/>
    </xf>
    <xf numFmtId="0" fontId="85" fillId="6" borderId="0" applyNumberFormat="0" applyBorder="0" applyAlignment="0" applyProtection="0">
      <alignment vertical="center"/>
    </xf>
    <xf numFmtId="0" fontId="86" fillId="7" borderId="0" applyNumberFormat="0" applyBorder="0" applyAlignment="0" applyProtection="0">
      <alignment vertical="center"/>
    </xf>
    <xf numFmtId="0" fontId="87" fillId="8" borderId="0" applyNumberFormat="0" applyBorder="0" applyAlignment="0" applyProtection="0">
      <alignment vertical="center"/>
    </xf>
    <xf numFmtId="0" fontId="88" fillId="9" borderId="0" applyNumberFormat="0" applyBorder="0" applyAlignment="0" applyProtection="0">
      <alignment vertical="center"/>
    </xf>
    <xf numFmtId="0" fontId="89" fillId="10" borderId="0" applyNumberFormat="0" applyBorder="0" applyAlignment="0" applyProtection="0">
      <alignment vertical="center"/>
    </xf>
    <xf numFmtId="0" fontId="89" fillId="11" borderId="0" applyNumberFormat="0" applyBorder="0" applyAlignment="0" applyProtection="0">
      <alignment vertical="center"/>
    </xf>
    <xf numFmtId="0" fontId="88" fillId="12" borderId="0" applyNumberFormat="0" applyBorder="0" applyAlignment="0" applyProtection="0">
      <alignment vertical="center"/>
    </xf>
    <xf numFmtId="0" fontId="88" fillId="13" borderId="0" applyNumberFormat="0" applyBorder="0" applyAlignment="0" applyProtection="0">
      <alignment vertical="center"/>
    </xf>
    <xf numFmtId="0" fontId="89" fillId="14" borderId="0" applyNumberFormat="0" applyBorder="0" applyAlignment="0" applyProtection="0">
      <alignment vertical="center"/>
    </xf>
    <xf numFmtId="0" fontId="89" fillId="15" borderId="0" applyNumberFormat="0" applyBorder="0" applyAlignment="0" applyProtection="0">
      <alignment vertical="center"/>
    </xf>
    <xf numFmtId="0" fontId="88" fillId="16" borderId="0" applyNumberFormat="0" applyBorder="0" applyAlignment="0" applyProtection="0">
      <alignment vertical="center"/>
    </xf>
    <xf numFmtId="0" fontId="88" fillId="17" borderId="0" applyNumberFormat="0" applyBorder="0" applyAlignment="0" applyProtection="0">
      <alignment vertical="center"/>
    </xf>
    <xf numFmtId="0" fontId="89" fillId="18" borderId="0" applyNumberFormat="0" applyBorder="0" applyAlignment="0" applyProtection="0">
      <alignment vertical="center"/>
    </xf>
    <xf numFmtId="0" fontId="89" fillId="19" borderId="0" applyNumberFormat="0" applyBorder="0" applyAlignment="0" applyProtection="0">
      <alignment vertical="center"/>
    </xf>
    <xf numFmtId="0" fontId="88" fillId="20" borderId="0" applyNumberFormat="0" applyBorder="0" applyAlignment="0" applyProtection="0">
      <alignment vertical="center"/>
    </xf>
    <xf numFmtId="0" fontId="88" fillId="21" borderId="0" applyNumberFormat="0" applyBorder="0" applyAlignment="0" applyProtection="0">
      <alignment vertical="center"/>
    </xf>
    <xf numFmtId="0" fontId="89" fillId="22" borderId="0" applyNumberFormat="0" applyBorder="0" applyAlignment="0" applyProtection="0">
      <alignment vertical="center"/>
    </xf>
    <xf numFmtId="0" fontId="89" fillId="23" borderId="0" applyNumberFormat="0" applyBorder="0" applyAlignment="0" applyProtection="0">
      <alignment vertical="center"/>
    </xf>
    <xf numFmtId="0" fontId="88" fillId="24" borderId="0" applyNumberFormat="0" applyBorder="0" applyAlignment="0" applyProtection="0">
      <alignment vertical="center"/>
    </xf>
    <xf numFmtId="0" fontId="88" fillId="25" borderId="0" applyNumberFormat="0" applyBorder="0" applyAlignment="0" applyProtection="0">
      <alignment vertical="center"/>
    </xf>
    <xf numFmtId="0" fontId="89" fillId="26" borderId="0" applyNumberFormat="0" applyBorder="0" applyAlignment="0" applyProtection="0">
      <alignment vertical="center"/>
    </xf>
    <xf numFmtId="0" fontId="89" fillId="27" borderId="0" applyNumberFormat="0" applyBorder="0" applyAlignment="0" applyProtection="0">
      <alignment vertical="center"/>
    </xf>
    <xf numFmtId="0" fontId="88" fillId="28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9" fillId="30" borderId="0" applyNumberFormat="0" applyBorder="0" applyAlignment="0" applyProtection="0">
      <alignment vertical="center"/>
    </xf>
    <xf numFmtId="0" fontId="89" fillId="31" borderId="0" applyNumberFormat="0" applyBorder="0" applyAlignment="0" applyProtection="0">
      <alignment vertical="center"/>
    </xf>
    <xf numFmtId="0" fontId="8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1" fillId="0" borderId="0"/>
    <xf numFmtId="9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0" fillId="0" borderId="0" applyFont="0" applyFill="0" applyBorder="0" applyAlignment="0" applyProtection="0">
      <alignment vertical="center"/>
    </xf>
    <xf numFmtId="0" fontId="1" fillId="0" borderId="0"/>
    <xf numFmtId="0" fontId="90" fillId="0" borderId="0"/>
    <xf numFmtId="0" fontId="1" fillId="0" borderId="0"/>
    <xf numFmtId="0" fontId="1" fillId="0" borderId="0">
      <alignment vertical="center"/>
    </xf>
    <xf numFmtId="0" fontId="1" fillId="0" borderId="0"/>
    <xf numFmtId="0" fontId="90" fillId="0" borderId="0"/>
    <xf numFmtId="0" fontId="90" fillId="0" borderId="0"/>
    <xf numFmtId="0" fontId="26" fillId="0" borderId="0"/>
    <xf numFmtId="0" fontId="1" fillId="0" borderId="0"/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27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/>
    <xf numFmtId="0" fontId="7" fillId="0" borderId="1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/>
    </xf>
    <xf numFmtId="10" fontId="7" fillId="0" borderId="2" xfId="3" applyNumberFormat="1" applyFont="1" applyBorder="1" applyAlignment="1" applyProtection="1">
      <alignment horizontal="center" vertical="center" wrapText="1"/>
      <protection locked="0"/>
    </xf>
    <xf numFmtId="176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176" fontId="9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/>
    <xf numFmtId="0" fontId="11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177" fontId="1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176" fontId="12" fillId="0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Fill="1" applyBorder="1" applyAlignment="1" applyProtection="1">
      <alignment horizontal="right"/>
      <protection locked="0"/>
    </xf>
    <xf numFmtId="176" fontId="13" fillId="0" borderId="0" xfId="0" applyNumberFormat="1" applyFont="1" applyFill="1" applyBorder="1" applyAlignment="1" applyProtection="1">
      <alignment horizontal="right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177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176" fontId="11" fillId="0" borderId="2" xfId="0" applyNumberFormat="1" applyFont="1" applyFill="1" applyBorder="1" applyAlignment="1" applyProtection="1">
      <alignment horizontal="center" vertical="center"/>
      <protection locked="0"/>
    </xf>
    <xf numFmtId="176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vertical="center" wrapText="1"/>
      <protection locked="0"/>
    </xf>
    <xf numFmtId="177" fontId="7" fillId="0" borderId="2" xfId="0" applyNumberFormat="1" applyFont="1" applyFill="1" applyBorder="1" applyAlignment="1" applyProtection="1">
      <alignment horizontal="center" vertical="center"/>
      <protection locked="0"/>
    </xf>
    <xf numFmtId="176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vertical="center" wrapText="1" shrinkToFit="1"/>
      <protection locked="0"/>
    </xf>
    <xf numFmtId="0" fontId="7" fillId="0" borderId="3" xfId="0" applyFont="1" applyFill="1" applyBorder="1" applyAlignment="1" applyProtection="1">
      <alignment vertical="center" wrapText="1"/>
    </xf>
    <xf numFmtId="177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vertical="center" wrapText="1"/>
    </xf>
    <xf numFmtId="177" fontId="1" fillId="0" borderId="2" xfId="0" applyNumberFormat="1" applyFont="1" applyFill="1" applyBorder="1" applyAlignment="1" applyProtection="1">
      <alignment horizontal="center"/>
    </xf>
    <xf numFmtId="176" fontId="1" fillId="0" borderId="2" xfId="0" applyNumberFormat="1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178" fontId="1" fillId="0" borderId="0" xfId="0" applyNumberFormat="1" applyFont="1" applyFill="1" applyBorder="1" applyAlignment="1" applyProtection="1">
      <alignment vertical="center"/>
    </xf>
    <xf numFmtId="176" fontId="1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righ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178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horizontal="center"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176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textRotation="255"/>
    </xf>
    <xf numFmtId="0" fontId="5" fillId="0" borderId="2" xfId="0" applyFont="1" applyFill="1" applyBorder="1" applyAlignment="1" applyProtection="1">
      <alignment horizontal="center" vertical="center" textRotation="255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Fill="1" applyAlignment="1"/>
    <xf numFmtId="0" fontId="20" fillId="0" borderId="0" xfId="65" applyFont="1" applyFill="1" applyBorder="1" applyAlignment="1" applyProtection="1"/>
    <xf numFmtId="0" fontId="21" fillId="0" borderId="0" xfId="65" applyFont="1" applyFill="1" applyBorder="1"/>
    <xf numFmtId="0" fontId="21" fillId="0" borderId="0" xfId="65" applyFont="1" applyFill="1"/>
    <xf numFmtId="0" fontId="22" fillId="0" borderId="0" xfId="65" applyFont="1" applyFill="1" applyBorder="1" applyAlignment="1" applyProtection="1"/>
    <xf numFmtId="0" fontId="6" fillId="0" borderId="0" xfId="60" applyNumberFormat="1" applyFont="1" applyFill="1" applyAlignment="1" applyProtection="1">
      <alignment horizontal="center" vertical="center"/>
    </xf>
    <xf numFmtId="0" fontId="23" fillId="0" borderId="1" xfId="60" applyNumberFormat="1" applyFont="1" applyFill="1" applyBorder="1" applyAlignment="1" applyProtection="1">
      <alignment vertical="center"/>
    </xf>
    <xf numFmtId="0" fontId="23" fillId="0" borderId="1" xfId="60" applyNumberFormat="1" applyFont="1" applyFill="1" applyBorder="1" applyAlignment="1" applyProtection="1">
      <alignment horizontal="right" vertical="center"/>
    </xf>
    <xf numFmtId="0" fontId="24" fillId="0" borderId="2" xfId="62" applyNumberFormat="1" applyFont="1" applyFill="1" applyBorder="1" applyAlignment="1" applyProtection="1">
      <alignment horizontal="center" vertical="center"/>
    </xf>
    <xf numFmtId="0" fontId="24" fillId="0" borderId="2" xfId="62" applyNumberFormat="1" applyFont="1" applyFill="1" applyBorder="1" applyAlignment="1" applyProtection="1">
      <alignment horizontal="center" vertical="center" wrapText="1"/>
    </xf>
    <xf numFmtId="0" fontId="25" fillId="0" borderId="2" xfId="62" applyNumberFormat="1" applyFont="1" applyFill="1" applyBorder="1" applyAlignment="1" applyProtection="1">
      <alignment vertical="center"/>
    </xf>
    <xf numFmtId="3" fontId="7" fillId="0" borderId="2" xfId="0" applyNumberFormat="1" applyFont="1" applyFill="1" applyBorder="1" applyAlignment="1" applyProtection="1">
      <alignment horizontal="center" vertical="center"/>
    </xf>
    <xf numFmtId="0" fontId="26" fillId="0" borderId="2" xfId="62" applyNumberFormat="1" applyFont="1" applyFill="1" applyBorder="1" applyAlignment="1" applyProtection="1">
      <alignment vertical="center"/>
    </xf>
    <xf numFmtId="3" fontId="7" fillId="0" borderId="5" xfId="0" applyNumberFormat="1" applyFont="1" applyFill="1" applyBorder="1" applyAlignment="1" applyProtection="1">
      <alignment horizontal="center" vertical="center"/>
    </xf>
    <xf numFmtId="3" fontId="7" fillId="0" borderId="4" xfId="0" applyNumberFormat="1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center" vertical="center"/>
    </xf>
    <xf numFmtId="3" fontId="23" fillId="0" borderId="2" xfId="0" applyNumberFormat="1" applyFont="1" applyFill="1" applyBorder="1" applyAlignment="1" applyProtection="1">
      <alignment horizontal="right" vertical="center"/>
    </xf>
    <xf numFmtId="3" fontId="7" fillId="0" borderId="0" xfId="0" applyNumberFormat="1" applyFont="1" applyFill="1" applyBorder="1" applyAlignment="1" applyProtection="1">
      <alignment horizontal="center" vertical="center"/>
    </xf>
    <xf numFmtId="0" fontId="27" fillId="0" borderId="0" xfId="65" applyFont="1" applyFill="1" applyBorder="1" applyAlignment="1" applyProtection="1"/>
    <xf numFmtId="0" fontId="26" fillId="0" borderId="1" xfId="60" applyNumberFormat="1" applyFont="1" applyFill="1" applyBorder="1" applyAlignment="1" applyProtection="1">
      <alignment horizontal="right" vertical="center"/>
    </xf>
    <xf numFmtId="3" fontId="7" fillId="0" borderId="2" xfId="0" applyNumberFormat="1" applyFont="1" applyFill="1" applyBorder="1" applyAlignment="1" applyProtection="1">
      <alignment horizontal="right" vertical="center"/>
    </xf>
    <xf numFmtId="0" fontId="23" fillId="0" borderId="2" xfId="62" applyNumberFormat="1" applyFont="1" applyFill="1" applyBorder="1" applyAlignment="1" applyProtection="1">
      <alignment vertical="center"/>
    </xf>
    <xf numFmtId="0" fontId="28" fillId="0" borderId="0" xfId="0" applyFont="1" applyFill="1" applyAlignment="1"/>
    <xf numFmtId="0" fontId="28" fillId="0" borderId="0" xfId="65" applyFont="1" applyFill="1" applyBorder="1" applyAlignment="1" applyProtection="1"/>
    <xf numFmtId="0" fontId="1" fillId="0" borderId="0" xfId="0" applyFont="1" applyFill="1" applyBorder="1" applyAlignment="1"/>
    <xf numFmtId="0" fontId="29" fillId="0" borderId="0" xfId="65" applyFont="1" applyFill="1" applyBorder="1" applyAlignment="1" applyProtection="1"/>
    <xf numFmtId="0" fontId="25" fillId="0" borderId="2" xfId="0" applyNumberFormat="1" applyFont="1" applyFill="1" applyBorder="1" applyAlignment="1" applyProtection="1">
      <alignment horizontal="center" vertical="center"/>
    </xf>
    <xf numFmtId="0" fontId="25" fillId="0" borderId="2" xfId="0" applyNumberFormat="1" applyFont="1" applyFill="1" applyBorder="1" applyAlignment="1" applyProtection="1">
      <alignment horizontal="center" vertical="center" wrapText="1"/>
    </xf>
    <xf numFmtId="0" fontId="25" fillId="0" borderId="2" xfId="0" applyNumberFormat="1" applyFont="1" applyFill="1" applyBorder="1" applyAlignment="1" applyProtection="1">
      <alignment vertical="center"/>
    </xf>
    <xf numFmtId="0" fontId="23" fillId="0" borderId="2" xfId="0" applyNumberFormat="1" applyFont="1" applyFill="1" applyBorder="1" applyAlignment="1" applyProtection="1">
      <alignment vertical="center"/>
    </xf>
    <xf numFmtId="3" fontId="23" fillId="0" borderId="5" xfId="0" applyNumberFormat="1" applyFont="1" applyFill="1" applyBorder="1" applyAlignment="1" applyProtection="1">
      <alignment horizontal="right" vertical="center"/>
    </xf>
    <xf numFmtId="0" fontId="23" fillId="0" borderId="3" xfId="0" applyNumberFormat="1" applyFont="1" applyFill="1" applyBorder="1" applyAlignment="1" applyProtection="1">
      <alignment vertical="center"/>
    </xf>
    <xf numFmtId="3" fontId="23" fillId="0" borderId="4" xfId="0" applyNumberFormat="1" applyFont="1" applyFill="1" applyBorder="1" applyAlignment="1" applyProtection="1">
      <alignment horizontal="right" vertical="center"/>
    </xf>
    <xf numFmtId="3" fontId="23" fillId="0" borderId="6" xfId="0" applyNumberFormat="1" applyFont="1" applyFill="1" applyBorder="1" applyAlignment="1" applyProtection="1">
      <alignment horizontal="right" vertical="center"/>
    </xf>
    <xf numFmtId="0" fontId="30" fillId="0" borderId="0" xfId="60" applyFont="1" applyFill="1"/>
    <xf numFmtId="0" fontId="30" fillId="0" borderId="0" xfId="60" applyFont="1" applyFill="1" applyAlignment="1">
      <alignment horizontal="center"/>
    </xf>
    <xf numFmtId="0" fontId="0" fillId="0" borderId="0" xfId="0" applyFont="1" applyFill="1" applyAlignment="1"/>
    <xf numFmtId="0" fontId="28" fillId="0" borderId="0" xfId="0" applyFont="1" applyFill="1" applyBorder="1" applyAlignment="1" applyProtection="1"/>
    <xf numFmtId="0" fontId="20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/>
    <xf numFmtId="0" fontId="6" fillId="0" borderId="0" xfId="84" applyNumberFormat="1" applyFont="1" applyFill="1" applyAlignment="1" applyProtection="1">
      <alignment horizontal="center" vertical="center"/>
    </xf>
    <xf numFmtId="0" fontId="23" fillId="0" borderId="0" xfId="84" applyFont="1" applyFill="1" applyAlignment="1">
      <alignment horizontal="center" vertical="center"/>
    </xf>
    <xf numFmtId="0" fontId="1" fillId="0" borderId="0" xfId="84" applyFont="1" applyFill="1"/>
    <xf numFmtId="0" fontId="8" fillId="0" borderId="0" xfId="84" applyNumberFormat="1" applyFont="1" applyFill="1" applyAlignment="1" applyProtection="1">
      <alignment horizontal="center" vertical="center"/>
    </xf>
    <xf numFmtId="0" fontId="31" fillId="0" borderId="1" xfId="84" applyNumberFormat="1" applyFont="1" applyFill="1" applyBorder="1" applyAlignment="1" applyProtection="1">
      <alignment horizontal="center" vertical="center"/>
    </xf>
    <xf numFmtId="0" fontId="7" fillId="0" borderId="1" xfId="84" applyNumberFormat="1" applyFont="1" applyFill="1" applyBorder="1" applyAlignment="1" applyProtection="1">
      <alignment horizontal="center" vertical="center"/>
    </xf>
    <xf numFmtId="0" fontId="7" fillId="0" borderId="0" xfId="84" applyFont="1" applyFill="1" applyAlignment="1">
      <alignment horizontal="center" vertical="center"/>
    </xf>
    <xf numFmtId="0" fontId="7" fillId="0" borderId="0" xfId="84" applyFont="1" applyFill="1"/>
    <xf numFmtId="0" fontId="7" fillId="0" borderId="2" xfId="84" applyNumberFormat="1" applyFont="1" applyFill="1" applyBorder="1" applyAlignment="1" applyProtection="1">
      <alignment horizontal="center" vertical="center"/>
    </xf>
    <xf numFmtId="0" fontId="31" fillId="0" borderId="0" xfId="84" applyNumberFormat="1" applyFont="1" applyFill="1" applyAlignment="1" applyProtection="1">
      <alignment horizontal="center" vertical="center"/>
    </xf>
    <xf numFmtId="0" fontId="31" fillId="0" borderId="0" xfId="84" applyNumberFormat="1" applyFont="1" applyFill="1" applyAlignment="1" applyProtection="1"/>
    <xf numFmtId="0" fontId="7" fillId="0" borderId="2" xfId="84" applyNumberFormat="1" applyFont="1" applyFill="1" applyBorder="1" applyAlignment="1" applyProtection="1">
      <alignment horizontal="left" vertical="center"/>
    </xf>
    <xf numFmtId="3" fontId="31" fillId="0" borderId="2" xfId="84" applyNumberFormat="1" applyFont="1" applyFill="1" applyBorder="1" applyAlignment="1" applyProtection="1">
      <alignment horizontal="center" vertical="center"/>
    </xf>
    <xf numFmtId="0" fontId="31" fillId="0" borderId="0" xfId="84" applyNumberFormat="1" applyFont="1" applyFill="1" applyAlignment="1" applyProtection="1">
      <alignment horizontal="right" vertical="center"/>
    </xf>
    <xf numFmtId="0" fontId="28" fillId="0" borderId="0" xfId="0" applyFont="1" applyFill="1" applyBorder="1" applyAlignment="1" applyProtection="1">
      <alignment vertical="center" wrapText="1"/>
    </xf>
    <xf numFmtId="0" fontId="31" fillId="0" borderId="2" xfId="84" applyNumberFormat="1" applyFont="1" applyFill="1" applyBorder="1" applyAlignment="1" applyProtection="1">
      <alignment horizontal="left" vertical="center"/>
    </xf>
    <xf numFmtId="0" fontId="30" fillId="0" borderId="0" xfId="84" applyFont="1" applyFill="1"/>
    <xf numFmtId="0" fontId="30" fillId="0" borderId="0" xfId="84" applyFont="1" applyFill="1" applyAlignment="1">
      <alignment horizontal="center"/>
    </xf>
    <xf numFmtId="0" fontId="28" fillId="0" borderId="0" xfId="0" applyFont="1" applyFill="1" applyBorder="1" applyAlignment="1" applyProtection="1">
      <alignment horizontal="center"/>
    </xf>
    <xf numFmtId="0" fontId="32" fillId="0" borderId="0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/>
    </xf>
    <xf numFmtId="0" fontId="26" fillId="0" borderId="0" xfId="84" applyFont="1" applyFill="1" applyAlignment="1">
      <alignment horizontal="center" vertical="center"/>
    </xf>
    <xf numFmtId="0" fontId="7" fillId="0" borderId="0" xfId="84" applyNumberFormat="1" applyFont="1" applyFill="1" applyAlignment="1" applyProtection="1">
      <alignment horizontal="right" vertical="center"/>
    </xf>
    <xf numFmtId="0" fontId="31" fillId="0" borderId="0" xfId="84" applyFont="1" applyFill="1" applyAlignment="1">
      <alignment horizontal="center" vertical="center"/>
    </xf>
    <xf numFmtId="0" fontId="31" fillId="0" borderId="0" xfId="84" applyFont="1" applyFill="1"/>
    <xf numFmtId="0" fontId="26" fillId="0" borderId="0" xfId="84" applyNumberFormat="1" applyFont="1" applyFill="1" applyAlignment="1" applyProtection="1">
      <alignment horizontal="right" vertical="center"/>
    </xf>
    <xf numFmtId="0" fontId="26" fillId="0" borderId="2" xfId="84" applyNumberFormat="1" applyFont="1" applyFill="1" applyBorder="1" applyAlignment="1" applyProtection="1">
      <alignment horizontal="center" vertical="center"/>
    </xf>
    <xf numFmtId="0" fontId="26" fillId="0" borderId="2" xfId="84" applyNumberFormat="1" applyFont="1" applyFill="1" applyBorder="1" applyAlignment="1" applyProtection="1">
      <alignment horizontal="left" vertical="center"/>
    </xf>
    <xf numFmtId="3" fontId="26" fillId="0" borderId="2" xfId="84" applyNumberFormat="1" applyFont="1" applyFill="1" applyBorder="1" applyAlignment="1" applyProtection="1">
      <alignment horizontal="center" vertical="center"/>
    </xf>
    <xf numFmtId="0" fontId="26" fillId="0" borderId="2" xfId="84" applyNumberFormat="1" applyFont="1" applyFill="1" applyBorder="1" applyAlignment="1" applyProtection="1">
      <alignment horizontal="left" vertical="center" wrapText="1"/>
    </xf>
    <xf numFmtId="0" fontId="23" fillId="0" borderId="2" xfId="84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/>
    <xf numFmtId="0" fontId="23" fillId="0" borderId="0" xfId="0" applyNumberFormat="1" applyFont="1" applyFill="1" applyBorder="1" applyAlignment="1" applyProtection="1">
      <alignment horizontal="right" vertical="center"/>
    </xf>
    <xf numFmtId="3" fontId="23" fillId="0" borderId="2" xfId="0" applyNumberFormat="1" applyFont="1" applyFill="1" applyBorder="1" applyAlignment="1" applyProtection="1">
      <alignment horizontal="center" vertical="center"/>
    </xf>
    <xf numFmtId="0" fontId="23" fillId="0" borderId="2" xfId="0" applyNumberFormat="1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34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3" fontId="31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31" fillId="0" borderId="2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Border="1" applyAlignment="1" applyProtection="1"/>
    <xf numFmtId="0" fontId="35" fillId="0" borderId="0" xfId="0" applyFont="1" applyBorder="1" applyAlignment="1" applyProtection="1"/>
    <xf numFmtId="0" fontId="20" fillId="0" borderId="0" xfId="0" applyFont="1" applyFill="1" applyBorder="1" applyAlignment="1" applyProtection="1">
      <alignment horizontal="right"/>
    </xf>
    <xf numFmtId="10" fontId="20" fillId="0" borderId="0" xfId="0" applyNumberFormat="1" applyFont="1" applyBorder="1" applyAlignment="1" applyProtection="1">
      <alignment horizontal="center" vertical="center"/>
    </xf>
    <xf numFmtId="0" fontId="0" fillId="0" borderId="0" xfId="0" applyAlignment="1"/>
    <xf numFmtId="0" fontId="34" fillId="0" borderId="0" xfId="0" applyFont="1" applyAlignment="1" applyProtection="1">
      <alignment horizontal="center" vertical="center"/>
    </xf>
    <xf numFmtId="0" fontId="0" fillId="0" borderId="0" xfId="0" applyFont="1" applyBorder="1" applyAlignment="1" applyProtection="1"/>
    <xf numFmtId="0" fontId="0" fillId="0" borderId="0" xfId="0" applyFont="1" applyFill="1" applyBorder="1" applyAlignment="1" applyProtection="1">
      <alignment horizontal="right"/>
    </xf>
    <xf numFmtId="0" fontId="0" fillId="0" borderId="0" xfId="0" applyFont="1" applyBorder="1" applyAlignment="1" applyProtection="1">
      <alignment horizontal="right" vertical="center"/>
    </xf>
    <xf numFmtId="10" fontId="35" fillId="0" borderId="0" xfId="0" applyNumberFormat="1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29" fillId="0" borderId="2" xfId="0" applyFont="1" applyFill="1" applyBorder="1" applyAlignment="1" applyProtection="1">
      <alignment horizontal="center" vertical="center" wrapText="1"/>
    </xf>
    <xf numFmtId="0" fontId="29" fillId="0" borderId="2" xfId="0" applyFont="1" applyBorder="1" applyAlignment="1" applyProtection="1">
      <alignment horizontal="center" vertical="center" wrapText="1"/>
    </xf>
    <xf numFmtId="10" fontId="22" fillId="0" borderId="2" xfId="0" applyNumberFormat="1" applyFont="1" applyBorder="1" applyAlignment="1" applyProtection="1">
      <alignment horizontal="center" vertical="center" wrapText="1"/>
    </xf>
    <xf numFmtId="0" fontId="22" fillId="0" borderId="2" xfId="0" applyFont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center" vertical="center"/>
    </xf>
    <xf numFmtId="0" fontId="29" fillId="0" borderId="2" xfId="0" applyFont="1" applyBorder="1" applyAlignment="1" applyProtection="1">
      <alignment horizontal="center" vertical="center"/>
    </xf>
    <xf numFmtId="0" fontId="36" fillId="0" borderId="2" xfId="0" applyFont="1" applyBorder="1" applyAlignment="1" applyProtection="1">
      <alignment horizontal="center" vertical="center" wrapText="1"/>
    </xf>
    <xf numFmtId="0" fontId="37" fillId="0" borderId="2" xfId="0" applyFont="1" applyBorder="1" applyAlignment="1" applyProtection="1">
      <alignment vertical="center"/>
    </xf>
    <xf numFmtId="180" fontId="38" fillId="0" borderId="2" xfId="0" applyNumberFormat="1" applyFont="1" applyBorder="1" applyAlignment="1" applyProtection="1">
      <alignment horizontal="center" vertical="center"/>
    </xf>
    <xf numFmtId="10" fontId="22" fillId="0" borderId="2" xfId="0" applyNumberFormat="1" applyFont="1" applyBorder="1" applyAlignment="1" applyProtection="1">
      <alignment horizontal="center" vertical="center"/>
    </xf>
    <xf numFmtId="10" fontId="39" fillId="0" borderId="2" xfId="0" applyNumberFormat="1" applyFont="1" applyBorder="1" applyAlignment="1" applyProtection="1">
      <alignment horizontal="center" vertical="center"/>
    </xf>
    <xf numFmtId="0" fontId="37" fillId="0" borderId="2" xfId="0" applyFont="1" applyBorder="1" applyAlignment="1" applyProtection="1">
      <alignment vertical="center" wrapText="1"/>
    </xf>
    <xf numFmtId="0" fontId="40" fillId="0" borderId="2" xfId="0" applyFont="1" applyBorder="1" applyAlignment="1" applyProtection="1"/>
    <xf numFmtId="0" fontId="36" fillId="0" borderId="2" xfId="0" applyFont="1" applyBorder="1" applyAlignment="1" applyProtection="1"/>
    <xf numFmtId="0" fontId="41" fillId="0" borderId="2" xfId="0" applyFont="1" applyBorder="1" applyAlignment="1" applyProtection="1">
      <alignment horizontal="center" vertical="center"/>
    </xf>
    <xf numFmtId="0" fontId="42" fillId="0" borderId="0" xfId="0" applyFont="1" applyBorder="1" applyAlignment="1" applyProtection="1"/>
    <xf numFmtId="0" fontId="40" fillId="0" borderId="0" xfId="0" applyFont="1" applyBorder="1" applyAlignment="1" applyProtection="1"/>
    <xf numFmtId="0" fontId="43" fillId="0" borderId="0" xfId="0" applyFont="1" applyBorder="1" applyAlignment="1" applyProtection="1"/>
    <xf numFmtId="0" fontId="44" fillId="0" borderId="0" xfId="0" applyFont="1" applyBorder="1" applyAlignment="1" applyProtection="1"/>
    <xf numFmtId="0" fontId="37" fillId="0" borderId="0" xfId="0" applyFont="1" applyAlignment="1"/>
    <xf numFmtId="0" fontId="45" fillId="0" borderId="0" xfId="0" applyFont="1" applyBorder="1" applyAlignment="1" applyProtection="1">
      <alignment vertical="center"/>
    </xf>
    <xf numFmtId="0" fontId="29" fillId="0" borderId="0" xfId="0" applyFont="1" applyAlignment="1"/>
    <xf numFmtId="0" fontId="46" fillId="0" borderId="0" xfId="0" applyFont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8" fillId="0" borderId="0" xfId="0" applyFont="1" applyBorder="1" applyAlignment="1" applyProtection="1"/>
    <xf numFmtId="0" fontId="37" fillId="0" borderId="0" xfId="65" applyFont="1" applyFill="1" applyAlignment="1" applyProtection="1">
      <alignment horizontal="right" vertical="center"/>
    </xf>
    <xf numFmtId="0" fontId="29" fillId="0" borderId="0" xfId="65" applyFont="1" applyFill="1" applyAlignment="1" applyProtection="1">
      <alignment horizontal="right" vertical="center"/>
    </xf>
    <xf numFmtId="0" fontId="36" fillId="0" borderId="0" xfId="0" applyFont="1" applyBorder="1" applyAlignment="1" applyProtection="1"/>
    <xf numFmtId="0" fontId="37" fillId="0" borderId="2" xfId="0" applyFont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0" fontId="37" fillId="0" borderId="2" xfId="0" applyFont="1" applyBorder="1" applyAlignment="1" applyProtection="1">
      <alignment horizontal="center" vertical="center" wrapText="1"/>
    </xf>
    <xf numFmtId="10" fontId="35" fillId="0" borderId="2" xfId="0" applyNumberFormat="1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</xf>
    <xf numFmtId="180" fontId="49" fillId="0" borderId="2" xfId="0" applyNumberFormat="1" applyFont="1" applyBorder="1" applyAlignment="1" applyProtection="1">
      <alignment horizontal="center" vertical="center"/>
    </xf>
    <xf numFmtId="180" fontId="50" fillId="0" borderId="2" xfId="0" applyNumberFormat="1" applyFont="1" applyBorder="1" applyAlignment="1" applyProtection="1">
      <alignment horizontal="right" vertical="center"/>
    </xf>
    <xf numFmtId="0" fontId="0" fillId="0" borderId="2" xfId="0" applyFont="1" applyBorder="1" applyAlignment="1" applyProtection="1">
      <alignment vertical="center"/>
    </xf>
    <xf numFmtId="180" fontId="28" fillId="0" borderId="2" xfId="0" applyNumberFormat="1" applyFont="1" applyBorder="1" applyAlignment="1" applyProtection="1">
      <alignment horizontal="center" vertical="center"/>
    </xf>
    <xf numFmtId="10" fontId="35" fillId="0" borderId="2" xfId="0" applyNumberFormat="1" applyFont="1" applyBorder="1" applyAlignment="1" applyProtection="1">
      <alignment horizontal="center" vertical="center"/>
    </xf>
    <xf numFmtId="0" fontId="40" fillId="0" borderId="0" xfId="0" applyFont="1" applyBorder="1" applyAlignment="1" applyProtection="1">
      <alignment vertical="center" wrapText="1"/>
    </xf>
    <xf numFmtId="0" fontId="50" fillId="0" borderId="0" xfId="0" applyFont="1" applyBorder="1" applyAlignment="1" applyProtection="1"/>
    <xf numFmtId="10" fontId="51" fillId="0" borderId="2" xfId="0" applyNumberFormat="1" applyFont="1" applyBorder="1" applyAlignment="1" applyProtection="1">
      <alignment horizontal="center" vertical="center"/>
    </xf>
    <xf numFmtId="10" fontId="49" fillId="0" borderId="2" xfId="3" applyNumberFormat="1" applyFont="1" applyBorder="1" applyAlignment="1" applyProtection="1">
      <alignment horizontal="center" vertical="center"/>
    </xf>
    <xf numFmtId="0" fontId="37" fillId="0" borderId="2" xfId="0" applyFont="1" applyBorder="1" applyAlignment="1">
      <alignment horizontal="left" vertical="center"/>
    </xf>
    <xf numFmtId="0" fontId="52" fillId="0" borderId="2" xfId="0" applyFont="1" applyBorder="1" applyAlignment="1" applyProtection="1">
      <alignment horizontal="center" vertical="center"/>
    </xf>
    <xf numFmtId="0" fontId="37" fillId="0" borderId="2" xfId="0" applyFont="1" applyBorder="1" applyAlignment="1" applyProtection="1">
      <alignment horizontal="left" vertical="center"/>
    </xf>
    <xf numFmtId="180" fontId="28" fillId="0" borderId="2" xfId="65" applyNumberFormat="1" applyFont="1" applyBorder="1" applyAlignment="1" applyProtection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54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 wrapText="1"/>
    </xf>
    <xf numFmtId="4" fontId="56" fillId="0" borderId="2" xfId="0" applyNumberFormat="1" applyFont="1" applyBorder="1" applyAlignment="1">
      <alignment horizontal="center" vertical="center"/>
    </xf>
    <xf numFmtId="10" fontId="56" fillId="0" borderId="2" xfId="3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left" vertical="center"/>
    </xf>
    <xf numFmtId="0" fontId="57" fillId="0" borderId="2" xfId="0" applyFont="1" applyBorder="1">
      <alignment vertical="center"/>
    </xf>
    <xf numFmtId="0" fontId="0" fillId="0" borderId="2" xfId="0" applyFont="1" applyBorder="1">
      <alignment vertical="center"/>
    </xf>
    <xf numFmtId="4" fontId="28" fillId="0" borderId="2" xfId="0" applyNumberFormat="1" applyFont="1" applyBorder="1" applyAlignment="1">
      <alignment horizontal="center" vertical="center"/>
    </xf>
    <xf numFmtId="10" fontId="28" fillId="0" borderId="2" xfId="3" applyNumberFormat="1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23" fillId="0" borderId="2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 applyFont="1" applyFill="1" applyBorder="1" applyAlignment="1"/>
    <xf numFmtId="181" fontId="28" fillId="0" borderId="0" xfId="0" applyNumberFormat="1" applyFont="1" applyFill="1" applyBorder="1" applyAlignment="1">
      <alignment horizontal="center"/>
    </xf>
    <xf numFmtId="182" fontId="34" fillId="0" borderId="0" xfId="52" applyNumberFormat="1" applyFont="1" applyFill="1" applyAlignment="1">
      <alignment horizontal="center" vertical="center"/>
    </xf>
    <xf numFmtId="182" fontId="58" fillId="0" borderId="0" xfId="52" applyNumberFormat="1" applyFont="1" applyFill="1" applyAlignment="1">
      <alignment horizontal="center" vertical="center"/>
    </xf>
    <xf numFmtId="0" fontId="59" fillId="0" borderId="0" xfId="52" applyFont="1" applyFill="1" applyAlignment="1">
      <alignment horizontal="center"/>
    </xf>
    <xf numFmtId="181" fontId="28" fillId="0" borderId="0" xfId="52" applyNumberFormat="1" applyFont="1" applyFill="1" applyAlignment="1">
      <alignment horizontal="center" vertical="center"/>
    </xf>
    <xf numFmtId="0" fontId="23" fillId="0" borderId="2" xfId="60" applyNumberFormat="1" applyFont="1" applyFill="1" applyBorder="1" applyAlignment="1" applyProtection="1">
      <alignment horizontal="center" vertical="center"/>
    </xf>
    <xf numFmtId="0" fontId="24" fillId="0" borderId="2" xfId="84" applyNumberFormat="1" applyFont="1" applyFill="1" applyBorder="1" applyAlignment="1" applyProtection="1">
      <alignment vertical="center"/>
    </xf>
    <xf numFmtId="0" fontId="26" fillId="0" borderId="2" xfId="84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23" fillId="0" borderId="0" xfId="60" applyNumberFormat="1" applyFont="1" applyFill="1" applyAlignment="1" applyProtection="1">
      <alignment horizontal="right" vertical="center"/>
    </xf>
    <xf numFmtId="0" fontId="23" fillId="0" borderId="0" xfId="60" applyNumberFormat="1" applyFont="1" applyFill="1" applyAlignment="1" applyProtection="1">
      <alignment horizontal="center" vertical="center"/>
    </xf>
    <xf numFmtId="0" fontId="60" fillId="0" borderId="0" xfId="0" applyNumberFormat="1" applyFont="1" applyFill="1" applyBorder="1" applyAlignment="1" applyProtection="1">
      <alignment horizontal="center" vertical="center"/>
    </xf>
    <xf numFmtId="0" fontId="25" fillId="0" borderId="3" xfId="0" applyNumberFormat="1" applyFont="1" applyFill="1" applyBorder="1" applyAlignment="1" applyProtection="1">
      <alignment vertical="center"/>
    </xf>
    <xf numFmtId="0" fontId="25" fillId="0" borderId="4" xfId="0" applyNumberFormat="1" applyFont="1" applyFill="1" applyBorder="1" applyAlignment="1" applyProtection="1">
      <alignment vertical="center"/>
    </xf>
    <xf numFmtId="3" fontId="23" fillId="0" borderId="7" xfId="0" applyNumberFormat="1" applyFont="1" applyFill="1" applyBorder="1" applyAlignment="1" applyProtection="1">
      <alignment horizontal="right" vertical="center"/>
    </xf>
    <xf numFmtId="0" fontId="23" fillId="0" borderId="4" xfId="0" applyNumberFormat="1" applyFont="1" applyFill="1" applyBorder="1" applyAlignment="1" applyProtection="1">
      <alignment vertical="center"/>
    </xf>
    <xf numFmtId="0" fontId="25" fillId="0" borderId="8" xfId="0" applyNumberFormat="1" applyFont="1" applyFill="1" applyBorder="1" applyAlignment="1" applyProtection="1">
      <alignment vertical="center"/>
    </xf>
    <xf numFmtId="0" fontId="23" fillId="0" borderId="8" xfId="0" applyNumberFormat="1" applyFont="1" applyFill="1" applyBorder="1" applyAlignment="1" applyProtection="1">
      <alignment vertical="center"/>
    </xf>
    <xf numFmtId="0" fontId="23" fillId="0" borderId="3" xfId="0" applyNumberFormat="1" applyFont="1" applyFill="1" applyBorder="1" applyAlignment="1" applyProtection="1">
      <alignment vertical="center" wrapText="1"/>
    </xf>
    <xf numFmtId="3" fontId="23" fillId="0" borderId="2" xfId="0" applyNumberFormat="1" applyFont="1" applyFill="1" applyBorder="1" applyAlignment="1" applyProtection="1">
      <alignment horizontal="right" vertical="center" wrapText="1"/>
    </xf>
    <xf numFmtId="0" fontId="23" fillId="0" borderId="8" xfId="0" applyNumberFormat="1" applyFont="1" applyFill="1" applyBorder="1" applyAlignment="1" applyProtection="1">
      <alignment vertical="center" wrapText="1"/>
    </xf>
    <xf numFmtId="0" fontId="25" fillId="0" borderId="3" xfId="0" applyNumberFormat="1" applyFont="1" applyFill="1" applyBorder="1" applyAlignment="1" applyProtection="1">
      <alignment vertical="center" wrapText="1"/>
    </xf>
    <xf numFmtId="0" fontId="25" fillId="0" borderId="8" xfId="0" applyNumberFormat="1" applyFont="1" applyFill="1" applyBorder="1" applyAlignment="1" applyProtection="1">
      <alignment vertical="center" wrapText="1"/>
    </xf>
    <xf numFmtId="0" fontId="25" fillId="0" borderId="2" xfId="0" applyNumberFormat="1" applyFont="1" applyFill="1" applyBorder="1" applyAlignment="1" applyProtection="1">
      <alignment vertical="center" wrapText="1"/>
    </xf>
    <xf numFmtId="3" fontId="23" fillId="0" borderId="6" xfId="0" applyNumberFormat="1" applyFont="1" applyFill="1" applyBorder="1" applyAlignment="1" applyProtection="1">
      <alignment horizontal="right" vertical="center" wrapText="1"/>
    </xf>
    <xf numFmtId="0" fontId="61" fillId="0" borderId="0" xfId="65" applyFont="1" applyFill="1" applyBorder="1" applyAlignment="1" applyProtection="1">
      <alignment horizontal="center"/>
    </xf>
    <xf numFmtId="0" fontId="28" fillId="0" borderId="0" xfId="65" applyFont="1" applyFill="1" applyBorder="1" applyAlignment="1" applyProtection="1">
      <alignment horizontal="center"/>
    </xf>
    <xf numFmtId="0" fontId="26" fillId="0" borderId="0" xfId="65" applyFont="1" applyFill="1" applyAlignment="1">
      <alignment horizontal="center"/>
    </xf>
    <xf numFmtId="0" fontId="26" fillId="0" borderId="0" xfId="65" applyFont="1" applyFill="1" applyAlignment="1"/>
    <xf numFmtId="49" fontId="34" fillId="0" borderId="0" xfId="65" applyNumberFormat="1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 wrapText="1"/>
    </xf>
    <xf numFmtId="0" fontId="24" fillId="0" borderId="2" xfId="84" applyNumberFormat="1" applyFont="1" applyFill="1" applyBorder="1" applyAlignment="1" applyProtection="1">
      <alignment horizontal="center" vertical="center"/>
    </xf>
    <xf numFmtId="0" fontId="24" fillId="0" borderId="5" xfId="84" applyNumberFormat="1" applyFont="1" applyFill="1" applyBorder="1" applyAlignment="1" applyProtection="1">
      <alignment horizontal="center" vertical="center"/>
    </xf>
    <xf numFmtId="0" fontId="24" fillId="0" borderId="2" xfId="84" applyNumberFormat="1" applyFont="1" applyFill="1" applyBorder="1" applyAlignment="1" applyProtection="1">
      <alignment horizontal="left" vertical="center"/>
    </xf>
    <xf numFmtId="0" fontId="31" fillId="0" borderId="0" xfId="0" applyFont="1" applyFill="1" applyAlignment="1"/>
    <xf numFmtId="0" fontId="24" fillId="0" borderId="0" xfId="65" applyFont="1" applyFill="1"/>
    <xf numFmtId="0" fontId="31" fillId="0" borderId="0" xfId="0" applyFont="1" applyFill="1" applyBorder="1" applyAlignment="1"/>
    <xf numFmtId="0" fontId="30" fillId="0" borderId="0" xfId="0" applyFont="1" applyFill="1" applyBorder="1" applyAlignment="1"/>
    <xf numFmtId="0" fontId="31" fillId="0" borderId="0" xfId="65" applyFont="1" applyFill="1" applyBorder="1" applyAlignment="1" applyProtection="1"/>
    <xf numFmtId="0" fontId="31" fillId="0" borderId="0" xfId="65" applyFont="1" applyFill="1" applyBorder="1" applyAlignment="1" applyProtection="1">
      <alignment horizontal="center"/>
    </xf>
    <xf numFmtId="10" fontId="31" fillId="0" borderId="0" xfId="65" applyNumberFormat="1" applyFont="1" applyFill="1" applyBorder="1" applyAlignment="1" applyProtection="1">
      <alignment horizontal="center"/>
    </xf>
    <xf numFmtId="0" fontId="26" fillId="0" borderId="0" xfId="65" applyFont="1" applyFill="1"/>
    <xf numFmtId="0" fontId="7" fillId="0" borderId="0" xfId="65" applyFont="1" applyFill="1" applyBorder="1" applyAlignment="1" applyProtection="1"/>
    <xf numFmtId="0" fontId="1" fillId="0" borderId="0" xfId="65" applyFont="1" applyFill="1" applyBorder="1" applyAlignment="1" applyProtection="1">
      <alignment horizontal="left"/>
    </xf>
    <xf numFmtId="0" fontId="26" fillId="0" borderId="1" xfId="60" applyNumberFormat="1" applyFont="1" applyFill="1" applyBorder="1" applyAlignment="1" applyProtection="1">
      <alignment vertical="center"/>
    </xf>
    <xf numFmtId="0" fontId="26" fillId="0" borderId="1" xfId="60" applyNumberFormat="1" applyFont="1" applyFill="1" applyBorder="1" applyAlignment="1" applyProtection="1">
      <alignment horizontal="center" vertical="center"/>
    </xf>
    <xf numFmtId="0" fontId="25" fillId="0" borderId="2" xfId="84" applyNumberFormat="1" applyFont="1" applyFill="1" applyBorder="1" applyAlignment="1" applyProtection="1">
      <alignment horizontal="center" vertical="center"/>
    </xf>
    <xf numFmtId="0" fontId="24" fillId="0" borderId="2" xfId="60" applyNumberFormat="1" applyFont="1" applyFill="1" applyBorder="1" applyAlignment="1" applyProtection="1">
      <alignment horizontal="center" vertical="center"/>
    </xf>
    <xf numFmtId="10" fontId="24" fillId="0" borderId="2" xfId="60" applyNumberFormat="1" applyFont="1" applyFill="1" applyBorder="1" applyAlignment="1" applyProtection="1">
      <alignment horizontal="center" vertical="center" wrapText="1"/>
    </xf>
    <xf numFmtId="3" fontId="24" fillId="0" borderId="2" xfId="84" applyNumberFormat="1" applyFont="1" applyFill="1" applyBorder="1" applyAlignment="1" applyProtection="1">
      <alignment horizontal="center" vertical="center"/>
    </xf>
    <xf numFmtId="10" fontId="24" fillId="0" borderId="2" xfId="60" applyNumberFormat="1" applyFont="1" applyFill="1" applyBorder="1" applyAlignment="1">
      <alignment horizontal="center"/>
    </xf>
    <xf numFmtId="10" fontId="26" fillId="0" borderId="2" xfId="60" applyNumberFormat="1" applyFont="1" applyFill="1" applyBorder="1" applyAlignment="1">
      <alignment horizontal="center"/>
    </xf>
    <xf numFmtId="0" fontId="62" fillId="0" borderId="0" xfId="0" applyFont="1" applyBorder="1" applyAlignment="1" applyProtection="1"/>
    <xf numFmtId="10" fontId="20" fillId="0" borderId="0" xfId="0" applyNumberFormat="1" applyFont="1" applyBorder="1" applyAlignment="1" applyProtection="1"/>
    <xf numFmtId="183" fontId="0" fillId="0" borderId="0" xfId="0" applyNumberFormat="1" applyAlignment="1"/>
    <xf numFmtId="0" fontId="63" fillId="0" borderId="0" xfId="0" applyFont="1" applyBorder="1" applyAlignment="1" applyProtection="1">
      <alignment vertical="center"/>
    </xf>
    <xf numFmtId="0" fontId="64" fillId="0" borderId="0" xfId="0" applyFont="1" applyAlignment="1" applyProtection="1">
      <alignment horizontal="center" vertical="center"/>
    </xf>
    <xf numFmtId="10" fontId="0" fillId="0" borderId="0" xfId="0" applyNumberFormat="1" applyFont="1" applyAlignment="1" applyProtection="1">
      <alignment horizontal="right" vertical="center"/>
    </xf>
    <xf numFmtId="10" fontId="0" fillId="0" borderId="2" xfId="0" applyNumberFormat="1" applyFont="1" applyBorder="1" applyAlignment="1" applyProtection="1">
      <alignment horizontal="center" vertical="center" wrapText="1"/>
    </xf>
    <xf numFmtId="0" fontId="63" fillId="0" borderId="2" xfId="0" applyFont="1" applyBorder="1" applyAlignment="1" applyProtection="1">
      <alignment vertical="center"/>
    </xf>
    <xf numFmtId="177" fontId="63" fillId="0" borderId="2" xfId="0" applyNumberFormat="1" applyFont="1" applyBorder="1" applyAlignment="1" applyProtection="1">
      <alignment horizontal="center" vertical="center"/>
    </xf>
    <xf numFmtId="10" fontId="63" fillId="0" borderId="2" xfId="0" applyNumberFormat="1" applyFont="1" applyBorder="1" applyAlignment="1" applyProtection="1">
      <alignment horizontal="center" vertical="center"/>
    </xf>
    <xf numFmtId="177" fontId="52" fillId="0" borderId="2" xfId="0" applyNumberFormat="1" applyFont="1" applyBorder="1" applyAlignment="1" applyProtection="1">
      <alignment horizontal="center" vertical="center"/>
    </xf>
    <xf numFmtId="183" fontId="0" fillId="0" borderId="0" xfId="0" applyNumberFormat="1" applyAlignment="1">
      <alignment horizontal="center"/>
    </xf>
    <xf numFmtId="0" fontId="35" fillId="0" borderId="2" xfId="0" applyFont="1" applyBorder="1" applyAlignment="1" applyProtection="1">
      <alignment horizontal="left" vertical="center" indent="1"/>
    </xf>
    <xf numFmtId="10" fontId="63" fillId="0" borderId="2" xfId="3" applyNumberFormat="1" applyFont="1" applyBorder="1" applyAlignment="1" applyProtection="1">
      <alignment horizontal="center" vertical="center"/>
    </xf>
    <xf numFmtId="177" fontId="63" fillId="0" borderId="2" xfId="3" applyNumberFormat="1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vertical="center" indent="1"/>
    </xf>
    <xf numFmtId="10" fontId="52" fillId="0" borderId="2" xfId="0" applyNumberFormat="1" applyFont="1" applyBorder="1" applyAlignment="1" applyProtection="1">
      <alignment horizontal="center" vertical="center"/>
    </xf>
    <xf numFmtId="177" fontId="28" fillId="0" borderId="2" xfId="0" applyNumberFormat="1" applyFont="1" applyBorder="1" applyAlignment="1" applyProtection="1">
      <alignment horizontal="center" vertical="center"/>
    </xf>
    <xf numFmtId="177" fontId="65" fillId="0" borderId="2" xfId="0" applyNumberFormat="1" applyFont="1" applyBorder="1" applyAlignment="1" applyProtection="1">
      <alignment horizontal="center" vertical="center"/>
    </xf>
    <xf numFmtId="0" fontId="0" fillId="0" borderId="2" xfId="0" applyBorder="1" applyAlignment="1"/>
    <xf numFmtId="0" fontId="63" fillId="0" borderId="2" xfId="0" applyFont="1" applyBorder="1" applyAlignment="1"/>
    <xf numFmtId="177" fontId="66" fillId="0" borderId="0" xfId="0" applyNumberFormat="1" applyFont="1" applyBorder="1" applyAlignment="1" applyProtection="1">
      <alignment horizontal="left" vertical="top" wrapText="1"/>
    </xf>
    <xf numFmtId="177" fontId="20" fillId="0" borderId="0" xfId="0" applyNumberFormat="1" applyFont="1" applyBorder="1" applyAlignment="1" applyProtection="1"/>
    <xf numFmtId="0" fontId="3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7" fillId="0" borderId="0" xfId="0" applyFont="1" applyBorder="1" applyAlignment="1" applyProtection="1">
      <alignment horizontal="center" vertical="center"/>
    </xf>
    <xf numFmtId="183" fontId="62" fillId="0" borderId="0" xfId="0" applyNumberFormat="1" applyFont="1" applyBorder="1" applyAlignment="1" applyProtection="1"/>
    <xf numFmtId="0" fontId="68" fillId="0" borderId="0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left" vertical="center" wrapText="1"/>
    </xf>
    <xf numFmtId="0" fontId="69" fillId="0" borderId="0" xfId="0" applyFont="1" applyBorder="1" applyAlignment="1" applyProtection="1">
      <alignment horizontal="left" vertical="center" wrapText="1"/>
    </xf>
    <xf numFmtId="183" fontId="35" fillId="0" borderId="0" xfId="0" applyNumberFormat="1" applyFont="1" applyBorder="1" applyAlignment="1">
      <alignment horizontal="left" vertical="center" wrapText="1"/>
    </xf>
    <xf numFmtId="0" fontId="20" fillId="0" borderId="0" xfId="0" applyFont="1" applyBorder="1" applyAlignment="1" applyProtection="1">
      <alignment horizontal="left" vertical="center" wrapText="1"/>
    </xf>
    <xf numFmtId="183" fontId="0" fillId="0" borderId="0" xfId="0" applyNumberFormat="1" applyBorder="1" applyAlignment="1">
      <alignment horizontal="left" vertical="center" wrapText="1"/>
    </xf>
    <xf numFmtId="183" fontId="35" fillId="0" borderId="0" xfId="0" applyNumberFormat="1" applyFont="1" applyAlignment="1">
      <alignment horizontal="left" vertical="center" wrapText="1"/>
    </xf>
    <xf numFmtId="183" fontId="0" fillId="0" borderId="0" xfId="0" applyNumberFormat="1" applyAlignment="1">
      <alignment horizontal="left" vertical="center" wrapText="1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3 4 2" xfId="50"/>
    <cellStyle name="百分比 2" xfId="51"/>
    <cellStyle name="常规 6" xfId="52"/>
    <cellStyle name="常规 5 2" xfId="53"/>
    <cellStyle name="百分比 2 2" xfId="54"/>
    <cellStyle name="常规 5 2 2" xfId="55"/>
    <cellStyle name="常规 8 3" xfId="56"/>
    <cellStyle name="百分比 2 2 2" xfId="57"/>
    <cellStyle name="常规 2 2 2" xfId="58"/>
    <cellStyle name="常规 17 2" xfId="59"/>
    <cellStyle name="常规 2 2" xfId="60"/>
    <cellStyle name="常规 48 2" xfId="61"/>
    <cellStyle name="常规 2 3" xfId="62"/>
    <cellStyle name="常规 17" xfId="63"/>
    <cellStyle name="常规 17 2 2" xfId="64"/>
    <cellStyle name="常规 2" xfId="65"/>
    <cellStyle name="常规 2 3 4" xfId="66"/>
    <cellStyle name="常规 2 3 4 2 2" xfId="67"/>
    <cellStyle name="常规 3" xfId="68"/>
    <cellStyle name="常规 3 2" xfId="69"/>
    <cellStyle name="常规 3 2 2" xfId="70"/>
    <cellStyle name="常规 4" xfId="71"/>
    <cellStyle name="常规 4 2" xfId="72"/>
    <cellStyle name="常规 4 2 2" xfId="73"/>
    <cellStyle name="常规 48" xfId="74"/>
    <cellStyle name="常规 48 2 2" xfId="75"/>
    <cellStyle name="常规 5" xfId="76"/>
    <cellStyle name="常规 5 5" xfId="77"/>
    <cellStyle name="常规 5 5 2" xfId="78"/>
    <cellStyle name="常规 5 5 2 2" xfId="79"/>
    <cellStyle name="常规 6 2" xfId="80"/>
    <cellStyle name="常规 6 2 2" xfId="81"/>
    <cellStyle name="常规 7" xfId="82"/>
    <cellStyle name="常规 7 2" xfId="83"/>
    <cellStyle name="常规 8" xfId="84"/>
    <cellStyle name="常规 8 3 2" xfId="85"/>
    <cellStyle name="常规 8 3 2 2" xfId="8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showGridLines="0" tabSelected="1" workbookViewId="0">
      <selection activeCell="C13" sqref="C13"/>
    </sheetView>
  </sheetViews>
  <sheetFormatPr defaultColWidth="54.6333333333333" defaultRowHeight="48" customHeight="1" outlineLevelCol="2"/>
  <cols>
    <col min="1" max="1" width="146.75" style="165" customWidth="1"/>
    <col min="2" max="2" width="9.38333333333333" style="165" hidden="1" customWidth="1"/>
    <col min="3" max="3" width="46.6333333333333" style="292" customWidth="1"/>
    <col min="4" max="16384" width="54.6333333333333" style="169"/>
  </cols>
  <sheetData>
    <row r="1" s="290" customFormat="1" ht="35" customHeight="1" spans="1:3">
      <c r="A1" s="317" t="s">
        <v>0</v>
      </c>
      <c r="C1" s="318"/>
    </row>
    <row r="2" s="290" customFormat="1" ht="24" hidden="1" customHeight="1" spans="1:3">
      <c r="A2" s="319"/>
      <c r="C2" s="318"/>
    </row>
    <row r="3" s="290" customFormat="1" ht="30" customHeight="1" spans="1:3">
      <c r="A3" s="319" t="s">
        <v>1</v>
      </c>
      <c r="C3" s="318"/>
    </row>
    <row r="4" s="313" customFormat="1" ht="22.5" customHeight="1" spans="1:3">
      <c r="A4" s="320" t="s">
        <v>2</v>
      </c>
      <c r="B4" s="321"/>
      <c r="C4" s="322"/>
    </row>
    <row r="5" s="314" customFormat="1" ht="22.5" customHeight="1" spans="1:3">
      <c r="A5" s="320" t="s">
        <v>3</v>
      </c>
      <c r="B5" s="323"/>
      <c r="C5" s="324"/>
    </row>
    <row r="6" s="313" customFormat="1" ht="22.5" customHeight="1" spans="1:3">
      <c r="A6" s="320" t="s">
        <v>4</v>
      </c>
      <c r="B6" s="321"/>
      <c r="C6" s="322"/>
    </row>
    <row r="7" s="313" customFormat="1" ht="22.5" customHeight="1" spans="1:3">
      <c r="A7" s="320" t="s">
        <v>5</v>
      </c>
      <c r="B7" s="321"/>
      <c r="C7" s="322"/>
    </row>
    <row r="8" s="313" customFormat="1" ht="22.5" customHeight="1" spans="1:3">
      <c r="A8" s="320" t="s">
        <v>6</v>
      </c>
      <c r="B8" s="321"/>
      <c r="C8" s="322"/>
    </row>
    <row r="9" s="313" customFormat="1" ht="22.5" customHeight="1" spans="1:3">
      <c r="A9" s="320" t="s">
        <v>7</v>
      </c>
      <c r="B9" s="321"/>
      <c r="C9" s="322"/>
    </row>
    <row r="10" s="313" customFormat="1" ht="22.5" customHeight="1" spans="1:3">
      <c r="A10" s="320" t="s">
        <v>8</v>
      </c>
      <c r="B10" s="321"/>
      <c r="C10" s="322"/>
    </row>
    <row r="11" s="313" customFormat="1" ht="22.5" customHeight="1" spans="1:3">
      <c r="A11" s="320" t="s">
        <v>9</v>
      </c>
      <c r="B11" s="321"/>
      <c r="C11" s="322"/>
    </row>
    <row r="12" s="290" customFormat="1" ht="24" customHeight="1" spans="1:3">
      <c r="A12" s="319" t="s">
        <v>10</v>
      </c>
      <c r="C12" s="318"/>
    </row>
    <row r="13" s="313" customFormat="1" ht="22.5" customHeight="1" spans="1:3">
      <c r="A13" s="320" t="s">
        <v>11</v>
      </c>
      <c r="B13" s="321"/>
      <c r="C13" s="322"/>
    </row>
    <row r="14" s="313" customFormat="1" ht="22.5" customHeight="1" spans="1:3">
      <c r="A14" s="320" t="s">
        <v>12</v>
      </c>
      <c r="B14" s="321"/>
      <c r="C14" s="322"/>
    </row>
    <row r="15" s="313" customFormat="1" ht="22.5" customHeight="1" spans="1:3">
      <c r="A15" s="320" t="s">
        <v>13</v>
      </c>
      <c r="B15" s="321"/>
      <c r="C15" s="322"/>
    </row>
    <row r="16" s="313" customFormat="1" ht="22.5" customHeight="1" spans="1:3">
      <c r="A16" s="320" t="s">
        <v>14</v>
      </c>
      <c r="B16" s="321"/>
      <c r="C16" s="322"/>
    </row>
    <row r="17" s="290" customFormat="1" ht="28" customHeight="1" spans="1:3">
      <c r="A17" s="319" t="s">
        <v>15</v>
      </c>
      <c r="C17" s="318"/>
    </row>
    <row r="18" s="290" customFormat="1" ht="22.5" customHeight="1" spans="1:3">
      <c r="A18" s="320" t="s">
        <v>16</v>
      </c>
      <c r="C18" s="318"/>
    </row>
    <row r="19" s="313" customFormat="1" ht="22.5" customHeight="1" spans="1:3">
      <c r="A19" s="320" t="s">
        <v>17</v>
      </c>
      <c r="B19" s="321"/>
      <c r="C19" s="322"/>
    </row>
    <row r="20" s="313" customFormat="1" ht="22.5" customHeight="1" spans="1:3">
      <c r="A20" s="320" t="s">
        <v>18</v>
      </c>
      <c r="B20" s="321"/>
      <c r="C20" s="322"/>
    </row>
    <row r="21" s="290" customFormat="1" ht="29" customHeight="1" spans="1:3">
      <c r="A21" s="319" t="s">
        <v>19</v>
      </c>
      <c r="C21" s="318"/>
    </row>
    <row r="22" s="313" customFormat="1" ht="22.5" customHeight="1" spans="1:3">
      <c r="A22" s="320" t="s">
        <v>20</v>
      </c>
      <c r="B22" s="321"/>
      <c r="C22" s="322"/>
    </row>
    <row r="23" s="313" customFormat="1" ht="22.5" customHeight="1" spans="1:3">
      <c r="A23" s="320" t="s">
        <v>21</v>
      </c>
      <c r="B23" s="321"/>
      <c r="C23" s="322"/>
    </row>
    <row r="24" s="313" customFormat="1" ht="22.5" customHeight="1" spans="1:3">
      <c r="A24" s="320" t="s">
        <v>22</v>
      </c>
      <c r="B24" s="321"/>
      <c r="C24" s="322"/>
    </row>
    <row r="25" s="313" customFormat="1" ht="32" customHeight="1" spans="1:3">
      <c r="A25" s="319" t="s">
        <v>23</v>
      </c>
      <c r="B25" s="321"/>
      <c r="C25" s="322"/>
    </row>
    <row r="26" s="313" customFormat="1" ht="22.5" customHeight="1" spans="1:3">
      <c r="A26" s="320" t="s">
        <v>24</v>
      </c>
      <c r="B26" s="321"/>
      <c r="C26" s="322"/>
    </row>
    <row r="27" s="313" customFormat="1" ht="22.5" customHeight="1" spans="1:3">
      <c r="A27" s="320" t="s">
        <v>25</v>
      </c>
      <c r="B27" s="321"/>
      <c r="C27" s="322"/>
    </row>
    <row r="28" s="313" customFormat="1" ht="22.5" customHeight="1" spans="1:3">
      <c r="A28" s="320" t="s">
        <v>26</v>
      </c>
      <c r="B28" s="321"/>
      <c r="C28" s="322"/>
    </row>
    <row r="29" s="313" customFormat="1" ht="22.5" customHeight="1" spans="1:3">
      <c r="A29" s="320"/>
      <c r="B29" s="321"/>
      <c r="C29" s="322"/>
    </row>
    <row r="30" s="313" customFormat="1" ht="22.5" customHeight="1" spans="1:3">
      <c r="A30" s="320"/>
      <c r="B30" s="321"/>
      <c r="C30" s="322"/>
    </row>
    <row r="31" s="313" customFormat="1" ht="22.5" customHeight="1" spans="1:3">
      <c r="A31" s="320"/>
      <c r="B31" s="321"/>
      <c r="C31" s="322"/>
    </row>
    <row r="32" s="313" customFormat="1" ht="22.5" customHeight="1" spans="1:3">
      <c r="A32" s="320"/>
      <c r="B32" s="321"/>
      <c r="C32" s="322"/>
    </row>
    <row r="33" s="313" customFormat="1" ht="22.5" customHeight="1" spans="1:3">
      <c r="A33" s="320"/>
      <c r="B33" s="321"/>
      <c r="C33" s="322"/>
    </row>
    <row r="34" s="313" customFormat="1" ht="22.5" customHeight="1" spans="1:3">
      <c r="A34" s="320"/>
      <c r="B34" s="321"/>
      <c r="C34" s="322"/>
    </row>
    <row r="35" s="313" customFormat="1" ht="22.5" customHeight="1" spans="1:3">
      <c r="A35" s="320"/>
      <c r="B35" s="321"/>
      <c r="C35" s="322"/>
    </row>
    <row r="36" s="313" customFormat="1" ht="22.5" customHeight="1" spans="1:3">
      <c r="A36" s="320"/>
      <c r="B36" s="321"/>
      <c r="C36" s="322"/>
    </row>
    <row r="37" s="315" customFormat="1" ht="22.5" customHeight="1" spans="1:3">
      <c r="A37" s="320"/>
      <c r="B37" s="321"/>
      <c r="C37" s="325"/>
    </row>
    <row r="38" s="316" customFormat="1" ht="22.5" customHeight="1" spans="1:3">
      <c r="A38" s="323"/>
      <c r="B38" s="323"/>
      <c r="C38" s="326"/>
    </row>
    <row r="39" s="316" customFormat="1" ht="22.5" customHeight="1" spans="1:3">
      <c r="A39" s="323"/>
      <c r="B39" s="323"/>
      <c r="C39" s="326"/>
    </row>
  </sheetData>
  <pageMargins left="1.29791666666667" right="0.747916666666667" top="0.668055555555556" bottom="0.313888888888889" header="0.313888888888889" footer="0.313888888888889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showGridLines="0" workbookViewId="0">
      <selection activeCell="B6" sqref="B6"/>
    </sheetView>
  </sheetViews>
  <sheetFormatPr defaultColWidth="9" defaultRowHeight="13.5" outlineLevelCol="3"/>
  <cols>
    <col min="1" max="1" width="43.625" customWidth="1"/>
    <col min="2" max="2" width="30.375" customWidth="1"/>
    <col min="3" max="3" width="30.75" customWidth="1"/>
    <col min="4" max="4" width="30.25" customWidth="1"/>
    <col min="7" max="7" width="9" customWidth="1"/>
  </cols>
  <sheetData>
    <row r="1" spans="1:4">
      <c r="A1" t="s">
        <v>1499</v>
      </c>
    </row>
    <row r="2" ht="33" customHeight="1" spans="1:4">
      <c r="A2" s="158" t="s">
        <v>1500</v>
      </c>
      <c r="B2" s="158"/>
      <c r="C2" s="158"/>
      <c r="D2" s="158"/>
    </row>
    <row r="3" ht="33" customHeight="1" spans="1:4">
      <c r="A3" s="223"/>
      <c r="B3" s="223"/>
      <c r="C3" s="224" t="s">
        <v>1501</v>
      </c>
      <c r="D3" s="224"/>
    </row>
    <row r="4" ht="33" customHeight="1" spans="1:4">
      <c r="A4" s="225" t="s">
        <v>1238</v>
      </c>
      <c r="B4" s="225" t="s">
        <v>1502</v>
      </c>
      <c r="C4" s="225" t="s">
        <v>1503</v>
      </c>
      <c r="D4" s="226" t="s">
        <v>1504</v>
      </c>
    </row>
    <row r="5" ht="50.1" customHeight="1" spans="1:4">
      <c r="A5" s="225" t="s">
        <v>91</v>
      </c>
      <c r="B5" s="227">
        <f>B7+B10</f>
        <v>677.28</v>
      </c>
      <c r="C5" s="227">
        <f>C7+C10</f>
        <v>631.97</v>
      </c>
      <c r="D5" s="228">
        <f>(C5-B5)/B5</f>
        <v>-0.0668999527521851</v>
      </c>
    </row>
    <row r="6" ht="50.1" customHeight="1" spans="1:4">
      <c r="A6" s="229" t="s">
        <v>1505</v>
      </c>
      <c r="B6" s="227"/>
      <c r="C6" s="227"/>
      <c r="D6" s="228"/>
    </row>
    <row r="7" ht="50.1" customHeight="1" spans="1:4">
      <c r="A7" s="230" t="s">
        <v>1506</v>
      </c>
      <c r="B7" s="227">
        <f>B8+B9</f>
        <v>540.17</v>
      </c>
      <c r="C7" s="227">
        <f>C8+C9</f>
        <v>543.35</v>
      </c>
      <c r="D7" s="228">
        <f>(C7-B7)/B7</f>
        <v>0.00588703556287847</v>
      </c>
    </row>
    <row r="8" ht="50.1" customHeight="1" spans="1:4">
      <c r="A8" s="231" t="s">
        <v>1507</v>
      </c>
      <c r="B8" s="232">
        <v>98.92</v>
      </c>
      <c r="C8" s="232">
        <v>99.04</v>
      </c>
      <c r="D8" s="233">
        <f>(C8-B8)/B8</f>
        <v>0.00121310149615856</v>
      </c>
    </row>
    <row r="9" ht="50.1" customHeight="1" spans="1:4">
      <c r="A9" s="231" t="s">
        <v>1508</v>
      </c>
      <c r="B9" s="232">
        <v>441.25</v>
      </c>
      <c r="C9" s="232">
        <v>444.31</v>
      </c>
      <c r="D9" s="233">
        <f>(C9-B9)/B9</f>
        <v>0.00693484419263457</v>
      </c>
    </row>
    <row r="10" ht="50.1" customHeight="1" spans="1:4">
      <c r="A10" s="231" t="s">
        <v>1509</v>
      </c>
      <c r="B10" s="232">
        <v>137.11</v>
      </c>
      <c r="C10" s="232">
        <v>88.62</v>
      </c>
      <c r="D10" s="233">
        <f>(C10-B10)/B10</f>
        <v>-0.353657647144628</v>
      </c>
    </row>
    <row r="12" ht="36" customHeight="1" spans="1:4">
      <c r="A12" s="234"/>
      <c r="B12" s="234"/>
      <c r="C12" s="234"/>
    </row>
  </sheetData>
  <mergeCells count="3">
    <mergeCell ref="A2:D2"/>
    <mergeCell ref="C3:D3"/>
    <mergeCell ref="A12:C12"/>
  </mergeCells>
  <printOptions horizontalCentered="1"/>
  <pageMargins left="0.786805555555556" right="0.707638888888889" top="1.0625" bottom="0.865277777777778" header="0.313888888888889" footer="0.511805555555556"/>
  <pageSetup paperSize="9" scale="95" firstPageNumber="74" orientation="landscape" useFirstPageNumber="1" horizontalDpi="600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E11"/>
  <sheetViews>
    <sheetView workbookViewId="0">
      <selection activeCell="A10" sqref="A10:E10"/>
    </sheetView>
  </sheetViews>
  <sheetFormatPr defaultColWidth="9" defaultRowHeight="13.5" outlineLevelCol="4"/>
  <cols>
    <col min="5" max="5" width="94" customWidth="1"/>
  </cols>
  <sheetData>
    <row r="5" ht="54" customHeight="1"/>
    <row r="6" ht="69" customHeight="1" spans="1:5">
      <c r="A6" s="76" t="s">
        <v>1510</v>
      </c>
      <c r="B6" s="76"/>
      <c r="C6" s="76"/>
      <c r="D6" s="76"/>
      <c r="E6" s="77"/>
    </row>
    <row r="7" customFormat="1"/>
    <row r="8" ht="72" customHeight="1" spans="1:5">
      <c r="A8" s="78" t="s">
        <v>1511</v>
      </c>
      <c r="B8" s="78"/>
      <c r="C8" s="78"/>
      <c r="D8" s="78"/>
      <c r="E8" s="79"/>
    </row>
    <row r="9" customFormat="1" ht="113" customHeight="1"/>
    <row r="10" ht="27" customHeight="1" spans="1:5">
      <c r="A10" s="80"/>
      <c r="B10" s="80"/>
      <c r="C10" s="80"/>
      <c r="D10" s="80"/>
      <c r="E10" s="80"/>
    </row>
    <row r="11" ht="27" customHeight="1" spans="1:5">
      <c r="A11" s="80"/>
      <c r="B11" s="80"/>
      <c r="C11" s="80"/>
      <c r="D11" s="80"/>
      <c r="E11" s="80"/>
    </row>
  </sheetData>
  <mergeCells count="4">
    <mergeCell ref="A6:E6"/>
    <mergeCell ref="A8:E8"/>
    <mergeCell ref="A10:E10"/>
    <mergeCell ref="A11:E11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7"/>
  <sheetViews>
    <sheetView showGridLines="0" workbookViewId="0">
      <selection activeCell="L25" sqref="L25"/>
    </sheetView>
  </sheetViews>
  <sheetFormatPr defaultColWidth="9" defaultRowHeight="15"/>
  <cols>
    <col min="1" max="1" width="38.375" style="193" customWidth="1"/>
    <col min="2" max="2" width="8.125" style="193" customWidth="1"/>
    <col min="3" max="3" width="10.875" style="193" customWidth="1"/>
    <col min="4" max="4" width="11.125" style="193" customWidth="1"/>
    <col min="5" max="5" width="43.4083333333333" style="193" customWidth="1"/>
    <col min="6" max="6" width="10" style="194" customWidth="1"/>
    <col min="7" max="7" width="9.625" style="194" customWidth="1"/>
    <col min="8" max="8" width="12.5" style="194" customWidth="1"/>
    <col min="9" max="9" width="9" style="194"/>
    <col min="10" max="23" width="9" style="193"/>
    <col min="24" max="16384" width="9" style="195"/>
  </cols>
  <sheetData>
    <row r="1" ht="20.1" customHeight="1" spans="1:23">
      <c r="A1" s="196" t="s">
        <v>1512</v>
      </c>
      <c r="F1" s="197"/>
      <c r="G1" s="197"/>
      <c r="H1" s="197"/>
      <c r="I1" s="197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</row>
    <row r="2" s="191" customFormat="1" ht="24" customHeight="1" spans="1:23">
      <c r="A2" s="198" t="s">
        <v>1513</v>
      </c>
      <c r="B2" s="198"/>
      <c r="C2" s="198"/>
      <c r="D2" s="198"/>
      <c r="E2" s="198"/>
      <c r="F2" s="199"/>
      <c r="G2" s="199"/>
      <c r="H2" s="199"/>
      <c r="I2" s="200"/>
    </row>
    <row r="3" s="192" customFormat="1" ht="17.1" customHeight="1" spans="1:23">
      <c r="A3" s="201" t="s">
        <v>31</v>
      </c>
      <c r="B3" s="201"/>
      <c r="C3" s="201"/>
      <c r="D3" s="201"/>
      <c r="E3" s="201"/>
      <c r="F3" s="202"/>
      <c r="G3" s="202"/>
      <c r="H3" s="202"/>
      <c r="I3" s="203"/>
    </row>
    <row r="4" s="192" customFormat="1" ht="21" customHeight="1" spans="1:23">
      <c r="A4" s="204" t="s">
        <v>1514</v>
      </c>
      <c r="B4" s="205" t="s">
        <v>97</v>
      </c>
      <c r="C4" s="206" t="s">
        <v>34</v>
      </c>
      <c r="D4" s="207" t="s">
        <v>1515</v>
      </c>
      <c r="E4" s="175" t="s">
        <v>32</v>
      </c>
      <c r="F4" s="205" t="s">
        <v>97</v>
      </c>
      <c r="G4" s="208" t="s">
        <v>34</v>
      </c>
      <c r="H4" s="207" t="s">
        <v>1515</v>
      </c>
      <c r="I4" s="203"/>
    </row>
    <row r="5" s="192" customFormat="1" ht="26" customHeight="1" spans="1:23">
      <c r="A5" s="204"/>
      <c r="B5" s="209"/>
      <c r="C5" s="204"/>
      <c r="D5" s="207"/>
      <c r="E5" s="175"/>
      <c r="F5" s="209"/>
      <c r="G5" s="175"/>
      <c r="H5" s="207"/>
      <c r="I5" s="203"/>
    </row>
    <row r="6" s="192" customFormat="1" ht="18" customHeight="1" spans="1:23">
      <c r="A6" s="183" t="s">
        <v>1516</v>
      </c>
      <c r="B6" s="210"/>
      <c r="C6" s="210"/>
      <c r="D6" s="211"/>
      <c r="E6" s="212" t="s">
        <v>1517</v>
      </c>
      <c r="F6" s="213"/>
      <c r="G6" s="213"/>
      <c r="H6" s="214"/>
      <c r="I6" s="203"/>
      <c r="U6" s="215"/>
      <c r="V6" s="216"/>
    </row>
    <row r="7" s="192" customFormat="1" ht="18" customHeight="1" spans="1:23">
      <c r="A7" s="183" t="s">
        <v>1518</v>
      </c>
      <c r="B7" s="210"/>
      <c r="C7" s="210"/>
      <c r="D7" s="211"/>
      <c r="E7" s="212" t="s">
        <v>1519</v>
      </c>
      <c r="F7" s="213">
        <v>24</v>
      </c>
      <c r="G7" s="213">
        <v>299</v>
      </c>
      <c r="H7" s="217">
        <f>G7/F7</f>
        <v>12.4583333333333</v>
      </c>
      <c r="I7" s="203"/>
      <c r="U7" s="215"/>
      <c r="V7" s="216"/>
    </row>
    <row r="8" s="192" customFormat="1" ht="18" customHeight="1" spans="1:23">
      <c r="A8" s="183" t="s">
        <v>1520</v>
      </c>
      <c r="B8" s="210"/>
      <c r="C8" s="210"/>
      <c r="D8" s="211"/>
      <c r="E8" s="212" t="s">
        <v>1521</v>
      </c>
      <c r="F8" s="213"/>
      <c r="G8" s="213"/>
      <c r="H8" s="217"/>
      <c r="I8" s="203"/>
      <c r="U8" s="215"/>
      <c r="V8" s="216"/>
    </row>
    <row r="9" s="192" customFormat="1" ht="18" customHeight="1" spans="1:23">
      <c r="A9" s="183" t="s">
        <v>1522</v>
      </c>
      <c r="B9" s="210"/>
      <c r="C9" s="210"/>
      <c r="D9" s="211"/>
      <c r="E9" s="212" t="s">
        <v>1523</v>
      </c>
      <c r="F9" s="213">
        <v>959</v>
      </c>
      <c r="G9" s="213">
        <v>398</v>
      </c>
      <c r="H9" s="217">
        <f>G9/F9</f>
        <v>0.415015641293014</v>
      </c>
      <c r="I9" s="203"/>
      <c r="U9" s="215"/>
      <c r="V9" s="216"/>
    </row>
    <row r="10" s="192" customFormat="1" ht="18" customHeight="1" spans="1:23">
      <c r="A10" s="183" t="s">
        <v>1524</v>
      </c>
      <c r="B10" s="210">
        <v>959</v>
      </c>
      <c r="C10" s="210">
        <v>143</v>
      </c>
      <c r="D10" s="218">
        <f>C10/B10</f>
        <v>0.149113660062565</v>
      </c>
      <c r="E10" s="212" t="s">
        <v>1525</v>
      </c>
      <c r="F10" s="213"/>
      <c r="G10" s="213"/>
      <c r="H10" s="217"/>
      <c r="I10" s="203"/>
      <c r="U10" s="215"/>
      <c r="V10" s="216"/>
    </row>
    <row r="11" s="192" customFormat="1" ht="18" customHeight="1" spans="1:23">
      <c r="A11" s="183" t="s">
        <v>1526</v>
      </c>
      <c r="B11" s="210"/>
      <c r="C11" s="210"/>
      <c r="D11" s="218"/>
      <c r="E11" s="212" t="s">
        <v>1527</v>
      </c>
      <c r="F11" s="213"/>
      <c r="G11" s="213"/>
      <c r="H11" s="217"/>
      <c r="I11" s="203"/>
      <c r="U11" s="215"/>
      <c r="V11" s="216"/>
    </row>
    <row r="12" s="192" customFormat="1" ht="18" customHeight="1" spans="1:23">
      <c r="A12" s="183" t="s">
        <v>1528</v>
      </c>
      <c r="B12" s="210">
        <v>35</v>
      </c>
      <c r="C12" s="210"/>
      <c r="D12" s="218"/>
      <c r="E12" s="212" t="s">
        <v>1529</v>
      </c>
      <c r="F12" s="213">
        <v>30</v>
      </c>
      <c r="G12" s="213"/>
      <c r="H12" s="217"/>
      <c r="I12" s="203"/>
      <c r="U12" s="215"/>
      <c r="V12" s="216"/>
    </row>
    <row r="13" s="192" customFormat="1" ht="18" customHeight="1" spans="1:23">
      <c r="A13" s="183" t="s">
        <v>1530</v>
      </c>
      <c r="B13" s="210">
        <v>31</v>
      </c>
      <c r="C13" s="210">
        <v>9</v>
      </c>
      <c r="D13" s="218">
        <f>C13/B13</f>
        <v>0.290322580645161</v>
      </c>
      <c r="E13" s="212" t="s">
        <v>1531</v>
      </c>
      <c r="F13" s="213">
        <v>77</v>
      </c>
      <c r="G13" s="213"/>
      <c r="H13" s="217">
        <f>G13/F13</f>
        <v>0</v>
      </c>
      <c r="I13" s="203"/>
      <c r="U13" s="215"/>
      <c r="V13" s="216"/>
    </row>
    <row r="14" s="192" customFormat="1" ht="18" customHeight="1" spans="1:23">
      <c r="A14" s="183" t="s">
        <v>1532</v>
      </c>
      <c r="B14" s="210"/>
      <c r="C14" s="210"/>
      <c r="D14" s="218"/>
      <c r="E14" s="212" t="s">
        <v>1533</v>
      </c>
      <c r="F14" s="213">
        <v>2200</v>
      </c>
      <c r="G14" s="213">
        <v>9043</v>
      </c>
      <c r="H14" s="217">
        <f t="shared" ref="H14:H21" si="0">G14/F14</f>
        <v>4.11045454545455</v>
      </c>
      <c r="I14" s="203"/>
      <c r="U14" s="215"/>
      <c r="V14" s="216"/>
    </row>
    <row r="15" s="192" customFormat="1" ht="18" customHeight="1" spans="1:23">
      <c r="A15" s="183" t="s">
        <v>1534</v>
      </c>
      <c r="B15" s="210">
        <v>46</v>
      </c>
      <c r="C15" s="210">
        <v>41</v>
      </c>
      <c r="D15" s="218">
        <f>C15/B15</f>
        <v>0.891304347826087</v>
      </c>
      <c r="E15" s="212" t="s">
        <v>1535</v>
      </c>
      <c r="F15" s="213"/>
      <c r="G15" s="213"/>
      <c r="H15" s="217"/>
      <c r="I15" s="203"/>
      <c r="U15" s="215"/>
      <c r="V15" s="216"/>
    </row>
    <row r="16" s="192" customFormat="1" ht="18" customHeight="1" spans="1:23">
      <c r="A16" s="187" t="s">
        <v>1536</v>
      </c>
      <c r="B16" s="210"/>
      <c r="C16" s="210"/>
      <c r="D16" s="218"/>
      <c r="E16" s="212" t="s">
        <v>1537</v>
      </c>
      <c r="F16" s="213">
        <v>477</v>
      </c>
      <c r="G16" s="213">
        <v>387</v>
      </c>
      <c r="H16" s="217">
        <f t="shared" si="0"/>
        <v>0.811320754716981</v>
      </c>
      <c r="I16" s="203"/>
      <c r="U16" s="215"/>
      <c r="V16" s="216"/>
    </row>
    <row r="17" s="192" customFormat="1" ht="18" customHeight="1" spans="1:22">
      <c r="A17" s="183" t="s">
        <v>1538</v>
      </c>
      <c r="B17" s="210"/>
      <c r="C17" s="210"/>
      <c r="D17" s="218"/>
      <c r="E17" s="212" t="s">
        <v>1539</v>
      </c>
      <c r="F17" s="213"/>
      <c r="G17" s="213">
        <v>100</v>
      </c>
      <c r="H17" s="217"/>
      <c r="I17" s="203"/>
      <c r="U17" s="215"/>
      <c r="V17" s="216"/>
    </row>
    <row r="18" s="192" customFormat="1" ht="18" customHeight="1" spans="1:22">
      <c r="A18" s="183" t="s">
        <v>1540</v>
      </c>
      <c r="B18" s="210">
        <v>759</v>
      </c>
      <c r="C18" s="210">
        <v>933</v>
      </c>
      <c r="D18" s="218"/>
      <c r="E18" s="212" t="s">
        <v>1541</v>
      </c>
      <c r="F18" s="213">
        <v>2084</v>
      </c>
      <c r="G18" s="213">
        <v>2193</v>
      </c>
      <c r="H18" s="217">
        <f t="shared" si="0"/>
        <v>1.05230326295585</v>
      </c>
      <c r="I18" s="203"/>
      <c r="U18" s="215"/>
      <c r="V18" s="216"/>
    </row>
    <row r="19" s="192" customFormat="1" ht="18" customHeight="1" spans="1:22">
      <c r="A19" s="190" t="s">
        <v>1542</v>
      </c>
      <c r="B19" s="210">
        <f>SUM(B10:B18)</f>
        <v>1830</v>
      </c>
      <c r="C19" s="210">
        <f>SUM(C10:C18)</f>
        <v>1126</v>
      </c>
      <c r="D19" s="218">
        <f>C19/B19</f>
        <v>0.615300546448087</v>
      </c>
      <c r="E19" s="212" t="s">
        <v>1543</v>
      </c>
      <c r="F19" s="213">
        <v>2</v>
      </c>
      <c r="G19" s="213">
        <v>7</v>
      </c>
      <c r="H19" s="217">
        <f t="shared" si="0"/>
        <v>3.5</v>
      </c>
      <c r="I19" s="203"/>
      <c r="U19" s="215"/>
      <c r="V19" s="216"/>
    </row>
    <row r="20" s="192" customFormat="1" ht="18" customHeight="1" spans="1:22">
      <c r="A20" s="219" t="s">
        <v>1544</v>
      </c>
      <c r="B20" s="210">
        <v>2200</v>
      </c>
      <c r="C20" s="210">
        <v>9043</v>
      </c>
      <c r="D20" s="218">
        <f>C20/B20</f>
        <v>4.11045454545455</v>
      </c>
      <c r="E20" s="212" t="s">
        <v>1545</v>
      </c>
      <c r="F20" s="213">
        <v>2478</v>
      </c>
      <c r="G20" s="213">
        <v>1514</v>
      </c>
      <c r="H20" s="217">
        <f t="shared" si="0"/>
        <v>0.610976594027442</v>
      </c>
      <c r="I20" s="203"/>
      <c r="U20" s="215"/>
      <c r="V20" s="216"/>
    </row>
    <row r="21" s="192" customFormat="1" ht="18" customHeight="1" spans="1:22">
      <c r="A21" s="219" t="s">
        <v>1242</v>
      </c>
      <c r="B21" s="210">
        <v>2999</v>
      </c>
      <c r="C21" s="210">
        <v>3844</v>
      </c>
      <c r="D21" s="218">
        <f>C21/B21</f>
        <v>1.28176058686229</v>
      </c>
      <c r="E21" s="220" t="s">
        <v>1546</v>
      </c>
      <c r="F21" s="213">
        <f>SUM(F6:F20)</f>
        <v>8331</v>
      </c>
      <c r="G21" s="213">
        <f>SUM(G6:G20)</f>
        <v>13941</v>
      </c>
      <c r="H21" s="217">
        <f t="shared" si="0"/>
        <v>1.67338854879366</v>
      </c>
      <c r="I21" s="203"/>
      <c r="U21" s="215"/>
      <c r="V21" s="216"/>
    </row>
    <row r="22" s="192" customFormat="1" ht="18" customHeight="1" spans="1:22">
      <c r="A22" s="221" t="s">
        <v>1367</v>
      </c>
      <c r="B22" s="210">
        <v>276</v>
      </c>
      <c r="C22" s="210">
        <v>627</v>
      </c>
      <c r="D22" s="218">
        <f>C22/B22</f>
        <v>2.27173913043478</v>
      </c>
      <c r="E22" s="212" t="s">
        <v>1243</v>
      </c>
      <c r="F22" s="213"/>
      <c r="G22" s="213"/>
      <c r="H22" s="217"/>
      <c r="I22" s="203"/>
      <c r="U22" s="215"/>
      <c r="V22" s="216"/>
    </row>
    <row r="23" s="192" customFormat="1" ht="18" customHeight="1" spans="1:22">
      <c r="A23" s="221" t="s">
        <v>1547</v>
      </c>
      <c r="B23" s="210">
        <v>1653</v>
      </c>
      <c r="C23" s="210">
        <v>1267</v>
      </c>
      <c r="D23" s="218">
        <f>C23/B23</f>
        <v>0.7664851784634</v>
      </c>
      <c r="E23" s="212" t="s">
        <v>1361</v>
      </c>
      <c r="F23" s="213"/>
      <c r="G23" s="213"/>
      <c r="H23" s="217"/>
      <c r="I23" s="203"/>
      <c r="U23" s="215"/>
      <c r="V23" s="216"/>
    </row>
    <row r="24" customFormat="1" ht="18" customHeight="1" spans="1:22">
      <c r="A24" s="190"/>
      <c r="B24" s="210"/>
      <c r="C24" s="210"/>
      <c r="D24" s="218"/>
      <c r="E24" s="212" t="s">
        <v>1548</v>
      </c>
      <c r="F24" s="213"/>
      <c r="G24" s="213"/>
      <c r="H24" s="217"/>
      <c r="I24" s="194"/>
      <c r="U24" s="193"/>
      <c r="V24" s="193"/>
    </row>
    <row r="25" customFormat="1" ht="18" customHeight="1" spans="1:22">
      <c r="A25" s="190"/>
      <c r="B25" s="210"/>
      <c r="C25" s="210"/>
      <c r="D25" s="218"/>
      <c r="E25" s="212" t="s">
        <v>1369</v>
      </c>
      <c r="F25" s="213"/>
      <c r="G25" s="213"/>
      <c r="H25" s="217"/>
      <c r="I25" s="194"/>
      <c r="U25" s="193"/>
      <c r="V25" s="193"/>
    </row>
    <row r="26" customFormat="1" ht="18" customHeight="1" spans="1:22">
      <c r="A26" s="190"/>
      <c r="B26" s="210"/>
      <c r="C26" s="210"/>
      <c r="D26" s="218"/>
      <c r="E26" s="212" t="s">
        <v>1444</v>
      </c>
      <c r="F26" s="213">
        <v>627</v>
      </c>
      <c r="G26" s="213">
        <v>1966</v>
      </c>
      <c r="H26" s="217">
        <f>G26/F26</f>
        <v>3.13556618819777</v>
      </c>
      <c r="I26" s="194"/>
      <c r="U26" s="193"/>
      <c r="V26" s="193"/>
    </row>
    <row r="27" ht="18" customHeight="1" spans="1:22">
      <c r="A27" s="190" t="s">
        <v>1549</v>
      </c>
      <c r="B27" s="210">
        <f>SUM(B19:B23)</f>
        <v>8958</v>
      </c>
      <c r="C27" s="210">
        <f>SUM(C19:C23)</f>
        <v>15907</v>
      </c>
      <c r="D27" s="218">
        <f>C27/B27</f>
        <v>1.77573118999777</v>
      </c>
      <c r="E27" s="220" t="s">
        <v>1550</v>
      </c>
      <c r="F27" s="222">
        <f>SUM(F21:F26)</f>
        <v>8958</v>
      </c>
      <c r="G27" s="222">
        <f>SUM(G21:G26)</f>
        <v>15907</v>
      </c>
      <c r="H27" s="217">
        <f>G27/F27</f>
        <v>1.77573118999777</v>
      </c>
    </row>
  </sheetData>
  <mergeCells count="10"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432638888888889" right="0.688888888888889" top="0.747916666666667" bottom="0.668055555555556" header="0.313888888888889" footer="0.432638888888889"/>
  <pageSetup paperSize="9" scale="90" firstPageNumber="75" orientation="landscape" useFirstPageNumber="1" horizontalDpi="600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showGridLines="0" workbookViewId="0">
      <selection activeCell="E20" sqref="E9:E20"/>
    </sheetView>
  </sheetViews>
  <sheetFormatPr defaultColWidth="9" defaultRowHeight="15" outlineLevelCol="4"/>
  <cols>
    <col min="1" max="1" width="45" style="165" customWidth="1"/>
    <col min="2" max="2" width="24.6333333333333" style="167" customWidth="1"/>
    <col min="3" max="3" width="25.25" style="165" customWidth="1"/>
    <col min="4" max="4" width="24.3833333333333" style="168" customWidth="1"/>
    <col min="5" max="5" width="16" style="165" customWidth="1"/>
    <col min="6" max="16384" width="9" style="169"/>
  </cols>
  <sheetData>
    <row r="1" ht="20.1" customHeight="1" spans="1:5">
      <c r="A1" s="142" t="s">
        <v>1551</v>
      </c>
      <c r="B1" s="119"/>
      <c r="E1" s="169"/>
    </row>
    <row r="2" s="165" customFormat="1" ht="27" customHeight="1" spans="1:5">
      <c r="A2" s="170" t="s">
        <v>1552</v>
      </c>
      <c r="B2" s="170"/>
      <c r="C2" s="170"/>
      <c r="D2" s="170"/>
      <c r="E2" s="170"/>
    </row>
    <row r="3" s="166" customFormat="1" ht="24" customHeight="1" spans="1:5">
      <c r="A3" s="171"/>
      <c r="B3" s="172"/>
      <c r="C3" s="173" t="s">
        <v>31</v>
      </c>
      <c r="D3" s="174"/>
    </row>
    <row r="4" s="166" customFormat="1" ht="14.1" customHeight="1" spans="1:5">
      <c r="A4" s="175" t="s">
        <v>32</v>
      </c>
      <c r="B4" s="176" t="s">
        <v>37</v>
      </c>
      <c r="C4" s="177" t="s">
        <v>34</v>
      </c>
      <c r="D4" s="178" t="s">
        <v>38</v>
      </c>
      <c r="E4" s="179" t="s">
        <v>39</v>
      </c>
    </row>
    <row r="5" s="166" customFormat="1" ht="11.1" customHeight="1" spans="1:5">
      <c r="A5" s="175"/>
      <c r="B5" s="180"/>
      <c r="C5" s="181"/>
      <c r="D5" s="178"/>
      <c r="E5" s="182"/>
    </row>
    <row r="6" customFormat="1" ht="25" customHeight="1" spans="1:5">
      <c r="A6" s="183" t="s">
        <v>1553</v>
      </c>
      <c r="B6" s="184"/>
      <c r="C6" s="184"/>
      <c r="D6" s="185"/>
      <c r="E6" s="184"/>
    </row>
    <row r="7" customFormat="1" ht="25" customHeight="1" spans="1:5">
      <c r="A7" s="183" t="s">
        <v>1519</v>
      </c>
      <c r="B7" s="184">
        <v>299</v>
      </c>
      <c r="C7" s="184">
        <v>299</v>
      </c>
      <c r="D7" s="186">
        <f t="shared" ref="D7:D12" si="0">C7/B7</f>
        <v>1</v>
      </c>
      <c r="E7" s="184"/>
    </row>
    <row r="8" customFormat="1" ht="25" customHeight="1" spans="1:5">
      <c r="A8" s="183" t="s">
        <v>1521</v>
      </c>
      <c r="B8" s="184"/>
      <c r="C8" s="184"/>
      <c r="D8" s="186"/>
      <c r="E8" s="184"/>
    </row>
    <row r="9" customFormat="1" ht="25" customHeight="1" spans="1:5">
      <c r="A9" s="183" t="s">
        <v>1523</v>
      </c>
      <c r="B9" s="184">
        <v>519</v>
      </c>
      <c r="C9" s="184">
        <v>398</v>
      </c>
      <c r="D9" s="186">
        <f t="shared" si="0"/>
        <v>0.766859344894027</v>
      </c>
      <c r="E9" s="184">
        <f>B9-C9</f>
        <v>121</v>
      </c>
    </row>
    <row r="10" customFormat="1" ht="25" customHeight="1" spans="1:5">
      <c r="A10" s="183" t="s">
        <v>1525</v>
      </c>
      <c r="B10" s="184"/>
      <c r="C10" s="184"/>
      <c r="D10" s="186"/>
      <c r="E10" s="184"/>
    </row>
    <row r="11" customFormat="1" ht="25" customHeight="1" spans="1:5">
      <c r="A11" s="183" t="s">
        <v>1527</v>
      </c>
      <c r="B11" s="184">
        <v>12</v>
      </c>
      <c r="C11" s="184"/>
      <c r="D11" s="186">
        <f t="shared" si="0"/>
        <v>0</v>
      </c>
      <c r="E11" s="184">
        <f>B11-C11</f>
        <v>12</v>
      </c>
    </row>
    <row r="12" customFormat="1" ht="25" customHeight="1" spans="1:5">
      <c r="A12" s="183" t="s">
        <v>1529</v>
      </c>
      <c r="B12" s="184">
        <v>36</v>
      </c>
      <c r="C12" s="184"/>
      <c r="D12" s="186">
        <f t="shared" si="0"/>
        <v>0</v>
      </c>
      <c r="E12" s="184">
        <f>B12-C12</f>
        <v>36</v>
      </c>
    </row>
    <row r="13" customFormat="1" ht="25" customHeight="1" spans="1:5">
      <c r="A13" s="183" t="s">
        <v>1531</v>
      </c>
      <c r="B13" s="184">
        <v>41</v>
      </c>
      <c r="C13" s="184"/>
      <c r="D13" s="186">
        <f t="shared" ref="D13:D16" si="1">C13/B13</f>
        <v>0</v>
      </c>
      <c r="E13" s="184">
        <f>B13-C13</f>
        <v>41</v>
      </c>
    </row>
    <row r="14" customFormat="1" ht="25" customHeight="1" spans="1:5">
      <c r="A14" s="187" t="s">
        <v>1533</v>
      </c>
      <c r="B14" s="184">
        <v>9043</v>
      </c>
      <c r="C14" s="184">
        <v>9043</v>
      </c>
      <c r="D14" s="186">
        <f t="shared" si="1"/>
        <v>1</v>
      </c>
      <c r="E14" s="184"/>
    </row>
    <row r="15" customFormat="1" ht="25" customHeight="1" spans="1:5">
      <c r="A15" s="183" t="s">
        <v>1535</v>
      </c>
      <c r="B15" s="184"/>
      <c r="C15" s="184"/>
      <c r="D15" s="186"/>
      <c r="E15" s="184"/>
    </row>
    <row r="16" customFormat="1" ht="25" customHeight="1" spans="1:5">
      <c r="A16" s="183" t="s">
        <v>1537</v>
      </c>
      <c r="B16" s="184">
        <v>500</v>
      </c>
      <c r="C16" s="184">
        <v>387</v>
      </c>
      <c r="D16" s="186">
        <f t="shared" si="1"/>
        <v>0.774</v>
      </c>
      <c r="E16" s="184">
        <f>B16-C16</f>
        <v>113</v>
      </c>
    </row>
    <row r="17" customFormat="1" ht="25" customHeight="1" spans="1:5">
      <c r="A17" s="183" t="s">
        <v>1539</v>
      </c>
      <c r="B17" s="184">
        <v>100</v>
      </c>
      <c r="C17" s="184">
        <v>100</v>
      </c>
      <c r="D17" s="186"/>
      <c r="E17" s="184"/>
    </row>
    <row r="18" customFormat="1" ht="25" customHeight="1" spans="1:5">
      <c r="A18" s="183" t="s">
        <v>1541</v>
      </c>
      <c r="B18" s="184">
        <v>2193</v>
      </c>
      <c r="C18" s="184">
        <v>2193</v>
      </c>
      <c r="D18" s="186">
        <f>C18/B18</f>
        <v>1</v>
      </c>
      <c r="E18" s="184"/>
    </row>
    <row r="19" customFormat="1" ht="25" customHeight="1" spans="1:5">
      <c r="A19" s="183" t="s">
        <v>1543</v>
      </c>
      <c r="B19" s="184">
        <v>7</v>
      </c>
      <c r="C19" s="184">
        <v>7</v>
      </c>
      <c r="D19" s="186">
        <f>C19/B19</f>
        <v>1</v>
      </c>
      <c r="E19" s="184"/>
    </row>
    <row r="20" customFormat="1" ht="25" customHeight="1" spans="1:5">
      <c r="A20" s="183" t="s">
        <v>1545</v>
      </c>
      <c r="B20" s="184">
        <v>3157</v>
      </c>
      <c r="C20" s="184">
        <v>1514</v>
      </c>
      <c r="D20" s="186">
        <f>C20/B20</f>
        <v>0.479569211276528</v>
      </c>
      <c r="E20" s="184">
        <f>B20-C20</f>
        <v>1643</v>
      </c>
    </row>
    <row r="21" customFormat="1" ht="25" customHeight="1" spans="1:5">
      <c r="A21" s="188"/>
      <c r="B21" s="189"/>
      <c r="C21" s="189"/>
      <c r="D21" s="189"/>
      <c r="E21" s="184"/>
    </row>
    <row r="22" customFormat="1" ht="25" customHeight="1" spans="1:5">
      <c r="A22" s="190" t="s">
        <v>91</v>
      </c>
      <c r="B22" s="184">
        <f>SUM(B6:B21)</f>
        <v>15907</v>
      </c>
      <c r="C22" s="184">
        <f>SUM(C6:C21)</f>
        <v>13941</v>
      </c>
      <c r="D22" s="186">
        <f>C22/B22</f>
        <v>0.876406613440624</v>
      </c>
      <c r="E22" s="184">
        <f>B22-C22</f>
        <v>1966</v>
      </c>
    </row>
  </sheetData>
  <mergeCells count="6">
    <mergeCell ref="A2:E2"/>
    <mergeCell ref="A4:A5"/>
    <mergeCell ref="B4:B5"/>
    <mergeCell ref="C4:C5"/>
    <mergeCell ref="D4:D5"/>
    <mergeCell ref="E4:E5"/>
  </mergeCells>
  <pageMargins left="0.747916666666667" right="0.668055555555556" top="0.629166666666667" bottom="0.668055555555556" header="0.354166666666667" footer="0.432638888888889"/>
  <pageSetup paperSize="9" scale="95" firstPageNumber="76" orientation="landscape" useFirstPageNumber="1" horizontalDpi="600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showGridLines="0" workbookViewId="0">
      <selection activeCell="B29" sqref="B29"/>
    </sheetView>
  </sheetViews>
  <sheetFormatPr defaultColWidth="9" defaultRowHeight="13.5" outlineLevelCol="2"/>
  <cols>
    <col min="1" max="1" width="57.8333333333333" style="81" customWidth="1"/>
    <col min="2" max="2" width="73.5" style="81" customWidth="1"/>
    <col min="3" max="16384" width="9" style="81"/>
  </cols>
  <sheetData>
    <row r="1" customFormat="1" ht="14.25" customHeight="1" spans="1:3">
      <c r="A1" s="142" t="s">
        <v>1554</v>
      </c>
      <c r="C1" s="157"/>
    </row>
    <row r="2" customFormat="1" ht="21.95" customHeight="1" spans="1:3">
      <c r="A2" s="158" t="s">
        <v>1555</v>
      </c>
      <c r="B2" s="158"/>
      <c r="C2" s="157"/>
    </row>
    <row r="3" customFormat="1" ht="15.95" customHeight="1" spans="1:3">
      <c r="A3" s="157"/>
      <c r="B3" s="159" t="s">
        <v>31</v>
      </c>
      <c r="C3" s="157"/>
    </row>
    <row r="4" ht="16.5" customHeight="1" spans="1:3">
      <c r="A4" s="160" t="s">
        <v>1556</v>
      </c>
      <c r="B4" s="160" t="s">
        <v>34</v>
      </c>
    </row>
    <row r="5" s="117" customFormat="1" ht="16.5" customHeight="1" spans="1:3">
      <c r="A5" s="161" t="s">
        <v>1557</v>
      </c>
      <c r="B5" s="162"/>
    </row>
    <row r="6" s="117" customFormat="1" ht="16.5" customHeight="1" spans="1:3">
      <c r="A6" s="161" t="s">
        <v>1517</v>
      </c>
      <c r="B6" s="162"/>
    </row>
    <row r="7" s="117" customFormat="1" ht="16.5" customHeight="1" spans="1:3">
      <c r="A7" s="161" t="s">
        <v>1519</v>
      </c>
      <c r="B7" s="162">
        <v>24</v>
      </c>
    </row>
    <row r="8" s="117" customFormat="1" ht="16.5" customHeight="1" spans="1:3">
      <c r="A8" s="161" t="s">
        <v>1521</v>
      </c>
      <c r="B8" s="162"/>
    </row>
    <row r="9" s="117" customFormat="1" ht="16.5" customHeight="1" spans="1:3">
      <c r="A9" s="161" t="s">
        <v>1558</v>
      </c>
      <c r="B9" s="162"/>
    </row>
    <row r="10" s="117" customFormat="1" ht="16.5" customHeight="1" spans="1:3">
      <c r="A10" s="161" t="s">
        <v>1559</v>
      </c>
      <c r="B10" s="162"/>
    </row>
    <row r="11" s="117" customFormat="1" ht="16.5" customHeight="1" spans="1:3">
      <c r="A11" s="161" t="s">
        <v>1560</v>
      </c>
      <c r="B11" s="162">
        <v>27</v>
      </c>
    </row>
    <row r="12" s="117" customFormat="1" ht="16.5" customHeight="1" spans="1:3">
      <c r="A12" s="161" t="s">
        <v>1525</v>
      </c>
      <c r="B12" s="162"/>
    </row>
    <row r="13" s="117" customFormat="1" ht="16.5" customHeight="1" spans="1:3">
      <c r="A13" s="161" t="s">
        <v>1527</v>
      </c>
      <c r="B13" s="162"/>
    </row>
    <row r="14" s="117" customFormat="1" ht="16.5" customHeight="1" spans="1:3">
      <c r="A14" s="161" t="s">
        <v>1529</v>
      </c>
      <c r="B14" s="162"/>
    </row>
    <row r="15" s="117" customFormat="1" ht="16.5" customHeight="1" spans="1:3">
      <c r="A15" s="161" t="s">
        <v>1531</v>
      </c>
      <c r="B15" s="162"/>
    </row>
    <row r="16" s="117" customFormat="1" ht="16.5" customHeight="1" spans="1:3">
      <c r="A16" s="161" t="s">
        <v>1561</v>
      </c>
      <c r="B16" s="162">
        <v>275</v>
      </c>
    </row>
    <row r="17" s="117" customFormat="1" ht="16.5" customHeight="1" spans="1:2">
      <c r="A17" s="161" t="s">
        <v>1562</v>
      </c>
      <c r="B17" s="162"/>
    </row>
    <row r="18" s="117" customFormat="1" ht="16.5" customHeight="1" spans="1:2">
      <c r="A18" s="161" t="s">
        <v>1563</v>
      </c>
      <c r="B18" s="162"/>
    </row>
    <row r="19" s="117" customFormat="1" ht="16.5" customHeight="1" spans="1:2">
      <c r="A19" s="161" t="s">
        <v>1564</v>
      </c>
      <c r="B19" s="162"/>
    </row>
    <row r="20" s="117" customFormat="1" ht="16.5" customHeight="1" spans="1:2">
      <c r="A20" s="161" t="s">
        <v>1565</v>
      </c>
      <c r="B20" s="162"/>
    </row>
    <row r="21" s="117" customFormat="1" ht="16.5" customHeight="1" spans="1:2">
      <c r="A21" s="161" t="s">
        <v>1566</v>
      </c>
      <c r="B21" s="162"/>
    </row>
    <row r="22" s="117" customFormat="1" ht="16.5" customHeight="1" spans="1:2">
      <c r="A22" s="161" t="s">
        <v>1567</v>
      </c>
      <c r="B22" s="162"/>
    </row>
    <row r="23" s="117" customFormat="1" ht="16.5" customHeight="1" spans="1:2">
      <c r="A23" s="161" t="s">
        <v>1568</v>
      </c>
      <c r="B23" s="162"/>
    </row>
    <row r="24" s="117" customFormat="1" ht="16.5" customHeight="1" spans="1:2">
      <c r="A24" s="161" t="s">
        <v>1569</v>
      </c>
      <c r="B24" s="162"/>
    </row>
    <row r="25" s="117" customFormat="1" ht="16.5" customHeight="1" spans="1:2">
      <c r="A25" s="161" t="s">
        <v>1570</v>
      </c>
      <c r="B25" s="162"/>
    </row>
    <row r="26" s="117" customFormat="1" ht="16.5" customHeight="1" spans="1:2">
      <c r="A26" s="161" t="s">
        <v>1539</v>
      </c>
      <c r="B26" s="162">
        <v>100</v>
      </c>
    </row>
    <row r="27" s="117" customFormat="1" ht="16.5" customHeight="1" spans="1:2">
      <c r="A27" s="161" t="s">
        <v>1535</v>
      </c>
      <c r="B27" s="162"/>
    </row>
    <row r="28" s="117" customFormat="1" ht="16.5" customHeight="1" spans="1:2">
      <c r="A28" s="161" t="s">
        <v>1571</v>
      </c>
      <c r="B28" s="162">
        <v>261</v>
      </c>
    </row>
    <row r="29" s="117" customFormat="1" ht="16.5" customHeight="1" spans="1:2">
      <c r="A29" s="161" t="s">
        <v>1572</v>
      </c>
      <c r="B29" s="162">
        <v>3157</v>
      </c>
    </row>
    <row r="30" s="117" customFormat="1" ht="16.5" customHeight="1" spans="1:2">
      <c r="A30" s="163" t="s">
        <v>1573</v>
      </c>
      <c r="B30" s="164">
        <f>SUM(B5:B29)</f>
        <v>3844</v>
      </c>
    </row>
  </sheetData>
  <mergeCells count="1">
    <mergeCell ref="A2:B2"/>
  </mergeCells>
  <pageMargins left="0.747916666666667" right="0.700694444444445" top="0.590277777777778" bottom="0.55" header="0.297916666666667" footer="0.354166666666667"/>
  <pageSetup paperSize="9" firstPageNumber="77" orientation="landscape" useFirstPageNumber="1" horizontalDpi="600"/>
  <headerFoot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showGridLines="0" workbookViewId="0">
      <selection activeCell="A2" sqref="A2:D2"/>
    </sheetView>
  </sheetViews>
  <sheetFormatPr defaultColWidth="9" defaultRowHeight="12.75" customHeight="1" outlineLevelCol="3"/>
  <cols>
    <col min="1" max="1" width="46.125" style="82" customWidth="1"/>
    <col min="2" max="2" width="29.5" style="83" customWidth="1"/>
    <col min="3" max="3" width="27.875" style="83" customWidth="1"/>
    <col min="4" max="4" width="24.375" style="83" customWidth="1"/>
    <col min="5" max="234" width="9" style="83"/>
    <col min="235" max="235" width="65.3833333333333" style="83" customWidth="1"/>
    <col min="236" max="241" width="21.25" style="83" customWidth="1"/>
    <col min="242" max="242" width="8" style="83" customWidth="1"/>
    <col min="243" max="243" width="6" style="83" customWidth="1"/>
    <col min="244" max="16384" width="9" style="83"/>
  </cols>
  <sheetData>
    <row r="1" ht="14.25" customHeight="1" spans="1:4">
      <c r="A1" s="142" t="s">
        <v>1574</v>
      </c>
    </row>
    <row r="2" s="153" customFormat="1" ht="24" customHeight="1" spans="1:4">
      <c r="A2" s="86" t="s">
        <v>1575</v>
      </c>
      <c r="B2" s="86"/>
      <c r="C2" s="86"/>
      <c r="D2" s="86"/>
    </row>
    <row r="3" s="105" customFormat="1" ht="42" customHeight="1" spans="1:4">
      <c r="A3" s="154" t="s">
        <v>1451</v>
      </c>
      <c r="B3" s="154"/>
      <c r="C3" s="154"/>
      <c r="D3" s="154"/>
    </row>
    <row r="4" s="105" customFormat="1" ht="43" customHeight="1" spans="1:4">
      <c r="A4" s="107" t="s">
        <v>1238</v>
      </c>
      <c r="B4" s="107" t="s">
        <v>1576</v>
      </c>
      <c r="C4" s="107"/>
      <c r="D4" s="107"/>
    </row>
    <row r="5" s="105" customFormat="1" ht="43" customHeight="1" spans="1:4">
      <c r="A5" s="107"/>
      <c r="B5" s="107" t="s">
        <v>1488</v>
      </c>
      <c r="C5" s="107" t="s">
        <v>1577</v>
      </c>
      <c r="D5" s="107" t="s">
        <v>1578</v>
      </c>
    </row>
    <row r="6" s="105" customFormat="1" ht="43" customHeight="1" spans="1:4">
      <c r="A6" s="110" t="s">
        <v>1493</v>
      </c>
      <c r="B6" s="155">
        <f>SUM(C6:D6)</f>
        <v>103800</v>
      </c>
      <c r="C6" s="155">
        <v>103800</v>
      </c>
      <c r="D6" s="155">
        <v>0</v>
      </c>
    </row>
    <row r="7" s="105" customFormat="1" ht="43" customHeight="1" spans="1:4">
      <c r="A7" s="110" t="s">
        <v>1494</v>
      </c>
      <c r="B7" s="155">
        <v>112843</v>
      </c>
      <c r="C7" s="156"/>
      <c r="D7" s="156"/>
    </row>
    <row r="8" s="105" customFormat="1" ht="43" customHeight="1" spans="1:4">
      <c r="A8" s="110" t="s">
        <v>1495</v>
      </c>
      <c r="B8" s="155">
        <f>C8</f>
        <v>9043</v>
      </c>
      <c r="C8" s="155">
        <v>9043</v>
      </c>
      <c r="D8" s="156"/>
    </row>
    <row r="9" s="105" customFormat="1" ht="43" customHeight="1" spans="1:4">
      <c r="A9" s="110" t="s">
        <v>1496</v>
      </c>
      <c r="B9" s="155">
        <f>D9+C9</f>
        <v>0</v>
      </c>
      <c r="C9" s="155">
        <v>0</v>
      </c>
      <c r="D9" s="155">
        <v>0</v>
      </c>
    </row>
    <row r="10" s="105" customFormat="1" ht="43" customHeight="1" spans="1:4">
      <c r="A10" s="110" t="s">
        <v>1497</v>
      </c>
      <c r="B10" s="155">
        <f>C10+D10</f>
        <v>0</v>
      </c>
      <c r="C10" s="155">
        <v>0</v>
      </c>
      <c r="D10" s="155">
        <v>0</v>
      </c>
    </row>
    <row r="11" s="105" customFormat="1" ht="43" customHeight="1" spans="1:4">
      <c r="A11" s="110" t="s">
        <v>1498</v>
      </c>
      <c r="B11" s="155">
        <f>SUM(C11:D11)</f>
        <v>112843</v>
      </c>
      <c r="C11" s="155">
        <f>C8+C6-C9-C10</f>
        <v>112843</v>
      </c>
      <c r="D11" s="155">
        <f>D6-D9-D10</f>
        <v>0</v>
      </c>
    </row>
  </sheetData>
  <mergeCells count="4">
    <mergeCell ref="A2:D2"/>
    <mergeCell ref="A3:D3"/>
    <mergeCell ref="B4:D4"/>
    <mergeCell ref="A4:A5"/>
  </mergeCells>
  <printOptions horizontalCentered="1"/>
  <pageMargins left="0.707638888888889" right="0.707638888888889" top="1.14166666666667" bottom="0.904166666666667" header="0.313888888888889" footer="0.55"/>
  <pageSetup paperSize="9" firstPageNumber="78" orientation="landscape" useFirstPageNumber="1" horizontalDpi="600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E11"/>
  <sheetViews>
    <sheetView workbookViewId="0">
      <selection activeCell="E9" sqref="E9"/>
    </sheetView>
  </sheetViews>
  <sheetFormatPr defaultColWidth="9" defaultRowHeight="13.5" outlineLevelCol="4"/>
  <cols>
    <col min="5" max="5" width="94" customWidth="1"/>
  </cols>
  <sheetData>
    <row r="4" ht="27" customHeight="1"/>
    <row r="5" ht="37" customHeight="1"/>
    <row r="6" ht="69" customHeight="1" spans="1:5">
      <c r="A6" s="76" t="s">
        <v>1579</v>
      </c>
      <c r="B6" s="76"/>
      <c r="C6" s="76"/>
      <c r="D6" s="76"/>
      <c r="E6" s="77"/>
    </row>
    <row r="7" customFormat="1"/>
    <row r="8" ht="72" customHeight="1" spans="1:5">
      <c r="A8" s="78" t="s">
        <v>1580</v>
      </c>
      <c r="B8" s="78"/>
      <c r="C8" s="78"/>
      <c r="D8" s="78"/>
      <c r="E8" s="79"/>
    </row>
    <row r="9" customFormat="1" ht="113" customHeight="1"/>
    <row r="10" ht="27" customHeight="1" spans="1:5">
      <c r="A10" s="80"/>
      <c r="B10" s="80"/>
      <c r="C10" s="80"/>
      <c r="D10" s="80"/>
      <c r="E10" s="80"/>
    </row>
    <row r="11" ht="27" customHeight="1" spans="1:5">
      <c r="A11" s="80"/>
      <c r="B11" s="80"/>
      <c r="C11" s="80"/>
      <c r="D11" s="80"/>
      <c r="E11" s="80"/>
    </row>
  </sheetData>
  <mergeCells count="4">
    <mergeCell ref="A6:E6"/>
    <mergeCell ref="A8:E8"/>
    <mergeCell ref="A10:E10"/>
    <mergeCell ref="A11:E11"/>
  </mergeCells>
  <pageMargins left="0.75" right="0.75" top="1" bottom="1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18" sqref="D18"/>
    </sheetView>
  </sheetViews>
  <sheetFormatPr defaultColWidth="9" defaultRowHeight="13.5" outlineLevelCol="7"/>
  <cols>
    <col min="1" max="1" width="27.5" customWidth="1"/>
    <col min="2" max="2" width="11.375" customWidth="1"/>
    <col min="3" max="3" width="11.5" customWidth="1"/>
    <col min="4" max="4" width="12.125" customWidth="1"/>
    <col min="5" max="5" width="36.6333333333333" customWidth="1"/>
    <col min="6" max="6" width="13.625" customWidth="1"/>
    <col min="7" max="7" width="11" customWidth="1"/>
    <col min="8" max="8" width="13.875" customWidth="1"/>
  </cols>
  <sheetData>
    <row r="1" ht="25.5" spans="1:8">
      <c r="A1" s="142" t="s">
        <v>1581</v>
      </c>
      <c r="B1" s="142"/>
      <c r="C1" s="142"/>
      <c r="D1" s="142"/>
      <c r="E1" s="122"/>
      <c r="F1" s="122"/>
      <c r="G1" s="122"/>
      <c r="H1" s="122"/>
    </row>
    <row r="2" ht="25.5" spans="1:8">
      <c r="A2" s="122" t="s">
        <v>1582</v>
      </c>
      <c r="B2" s="122"/>
      <c r="C2" s="122"/>
      <c r="D2" s="122"/>
      <c r="E2" s="122"/>
      <c r="F2" s="122"/>
      <c r="G2" s="122"/>
      <c r="H2" s="122"/>
    </row>
    <row r="3" spans="1:8">
      <c r="A3" s="147" t="s">
        <v>1583</v>
      </c>
      <c r="B3" s="147"/>
      <c r="C3" s="147"/>
      <c r="D3" s="147"/>
      <c r="E3" s="147"/>
      <c r="F3" s="147"/>
      <c r="G3" s="147"/>
      <c r="H3" s="147"/>
    </row>
    <row r="4" ht="25" customHeight="1" spans="1:8">
      <c r="A4" s="148" t="s">
        <v>1584</v>
      </c>
      <c r="B4" s="148" t="s">
        <v>1585</v>
      </c>
      <c r="C4" s="148" t="s">
        <v>1586</v>
      </c>
      <c r="D4" s="148" t="s">
        <v>1587</v>
      </c>
      <c r="E4" s="148" t="s">
        <v>1584</v>
      </c>
      <c r="F4" s="148" t="s">
        <v>1585</v>
      </c>
      <c r="G4" s="148" t="s">
        <v>1586</v>
      </c>
      <c r="H4" s="148" t="s">
        <v>1587</v>
      </c>
    </row>
    <row r="5" ht="25" customHeight="1" spans="1:8">
      <c r="A5" s="149" t="s">
        <v>1588</v>
      </c>
      <c r="B5" s="150">
        <v>30</v>
      </c>
      <c r="C5" s="150">
        <v>30</v>
      </c>
      <c r="D5" s="150">
        <v>26</v>
      </c>
      <c r="E5" s="149" t="s">
        <v>1589</v>
      </c>
      <c r="F5" s="150">
        <v>46</v>
      </c>
      <c r="G5" s="150">
        <v>46</v>
      </c>
      <c r="H5" s="150">
        <v>1</v>
      </c>
    </row>
    <row r="6" ht="25" customHeight="1" spans="1:8">
      <c r="A6" s="149" t="s">
        <v>1590</v>
      </c>
      <c r="B6" s="150"/>
      <c r="C6" s="150"/>
      <c r="D6" s="150"/>
      <c r="E6" s="149" t="s">
        <v>1591</v>
      </c>
      <c r="F6" s="150"/>
      <c r="G6" s="150"/>
      <c r="H6" s="150"/>
    </row>
    <row r="7" ht="25" customHeight="1" spans="1:8">
      <c r="A7" s="149" t="s">
        <v>1592</v>
      </c>
      <c r="B7" s="150"/>
      <c r="C7" s="150"/>
      <c r="D7" s="150"/>
      <c r="E7" s="149" t="s">
        <v>1593</v>
      </c>
      <c r="F7" s="150"/>
      <c r="G7" s="150"/>
      <c r="H7" s="150"/>
    </row>
    <row r="8" ht="25" customHeight="1" spans="1:8">
      <c r="A8" s="149" t="s">
        <v>1594</v>
      </c>
      <c r="B8" s="150"/>
      <c r="C8" s="150"/>
      <c r="D8" s="150"/>
      <c r="E8" s="149" t="s">
        <v>1595</v>
      </c>
      <c r="F8" s="150"/>
      <c r="G8" s="150"/>
      <c r="H8" s="150"/>
    </row>
    <row r="9" ht="25" customHeight="1" spans="1:8">
      <c r="A9" s="151" t="s">
        <v>1596</v>
      </c>
      <c r="B9" s="150"/>
      <c r="C9" s="150"/>
      <c r="D9" s="150"/>
      <c r="E9" s="149" t="s">
        <v>1597</v>
      </c>
      <c r="F9" s="150"/>
      <c r="G9" s="150"/>
      <c r="H9" s="150"/>
    </row>
    <row r="10" ht="25" customHeight="1" spans="1:8">
      <c r="A10" s="148" t="s">
        <v>1598</v>
      </c>
      <c r="B10" s="150">
        <f>SUM(B5:B9)</f>
        <v>30</v>
      </c>
      <c r="C10" s="150">
        <f>SUM(C5:C9)</f>
        <v>30</v>
      </c>
      <c r="D10" s="150">
        <f>SUM(D5:D9)</f>
        <v>26</v>
      </c>
      <c r="E10" s="148" t="s">
        <v>1599</v>
      </c>
      <c r="F10" s="150">
        <f>SUM(F5:F9)</f>
        <v>46</v>
      </c>
      <c r="G10" s="150">
        <f>SUM(G5:G9)</f>
        <v>46</v>
      </c>
      <c r="H10" s="150">
        <f>SUM(H5:H9)</f>
        <v>1</v>
      </c>
    </row>
    <row r="11" ht="25" customHeight="1" spans="1:8">
      <c r="A11" s="149" t="s">
        <v>1600</v>
      </c>
      <c r="B11" s="150">
        <v>1</v>
      </c>
      <c r="C11" s="150">
        <v>1</v>
      </c>
      <c r="D11" s="150">
        <v>1</v>
      </c>
      <c r="E11" s="149" t="s">
        <v>1601</v>
      </c>
      <c r="F11" s="150"/>
      <c r="G11" s="150"/>
      <c r="H11" s="150"/>
    </row>
    <row r="12" ht="25" customHeight="1" spans="1:8">
      <c r="A12" s="149" t="s">
        <v>1602</v>
      </c>
      <c r="B12" s="150">
        <v>15</v>
      </c>
      <c r="C12" s="150">
        <v>15</v>
      </c>
      <c r="D12" s="150">
        <v>15</v>
      </c>
      <c r="E12" s="149"/>
      <c r="F12" s="150"/>
      <c r="G12" s="150"/>
      <c r="H12" s="150"/>
    </row>
    <row r="13" ht="25" customHeight="1" spans="1:8">
      <c r="A13" s="149" t="s">
        <v>1603</v>
      </c>
      <c r="B13" s="150"/>
      <c r="C13" s="150"/>
      <c r="D13" s="150"/>
      <c r="E13" s="149" t="s">
        <v>1604</v>
      </c>
      <c r="F13" s="150"/>
      <c r="G13" s="150"/>
      <c r="H13" s="150"/>
    </row>
    <row r="14" ht="25" customHeight="1" spans="1:8">
      <c r="A14" s="149"/>
      <c r="B14" s="150"/>
      <c r="C14" s="150"/>
      <c r="D14" s="150"/>
      <c r="E14" s="149" t="s">
        <v>1605</v>
      </c>
      <c r="F14" s="150"/>
      <c r="G14" s="150"/>
      <c r="H14" s="150"/>
    </row>
    <row r="15" ht="25" customHeight="1" spans="1:8">
      <c r="A15" s="149"/>
      <c r="B15" s="150"/>
      <c r="C15" s="150"/>
      <c r="D15" s="150"/>
      <c r="E15" s="152" t="s">
        <v>39</v>
      </c>
      <c r="F15" s="150"/>
      <c r="G15" s="150"/>
      <c r="H15" s="150">
        <v>41</v>
      </c>
    </row>
    <row r="16" ht="25" customHeight="1" spans="1:8">
      <c r="A16" s="149"/>
      <c r="B16" s="150"/>
      <c r="C16" s="150"/>
      <c r="D16" s="150"/>
      <c r="E16" s="152" t="s">
        <v>1444</v>
      </c>
      <c r="F16" s="150"/>
      <c r="G16" s="150"/>
      <c r="H16" s="150"/>
    </row>
    <row r="17" ht="25" customHeight="1" spans="1:8">
      <c r="A17" s="149"/>
      <c r="B17" s="150"/>
      <c r="C17" s="150"/>
      <c r="D17" s="150"/>
      <c r="E17" s="149"/>
      <c r="F17" s="150"/>
      <c r="G17" s="150"/>
      <c r="H17" s="150"/>
    </row>
    <row r="18" ht="25" customHeight="1" spans="1:8">
      <c r="A18" s="149" t="s">
        <v>1606</v>
      </c>
      <c r="B18" s="150">
        <f>B10+B11+B12+B13</f>
        <v>46</v>
      </c>
      <c r="C18" s="150">
        <f>C10+C11+C12+C13</f>
        <v>46</v>
      </c>
      <c r="D18" s="150">
        <f>D10+D11+D12+D13</f>
        <v>42</v>
      </c>
      <c r="E18" s="148" t="s">
        <v>1607</v>
      </c>
      <c r="F18" s="150">
        <f>F16+F15+F14+F13+F12+F11+F10</f>
        <v>46</v>
      </c>
      <c r="G18" s="150">
        <f>G16+G15+G14+G13+G12+G11+G10</f>
        <v>46</v>
      </c>
      <c r="H18" s="150">
        <f>H16+H15+H14+H13+H12+H11+H10</f>
        <v>42</v>
      </c>
    </row>
  </sheetData>
  <mergeCells count="3">
    <mergeCell ref="E1:H1"/>
    <mergeCell ref="A2:H2"/>
    <mergeCell ref="A3:H3"/>
  </mergeCells>
  <pageMargins left="0.751388888888889" right="0.751388888888889" top="1" bottom="1" header="0.5" footer="0.5"/>
  <pageSetup paperSize="9" scale="95" firstPageNumber="79" orientation="landscape" useFirstPageNumber="1" horizontalDpi="600"/>
  <headerFoot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showGridLines="0" view="pageBreakPreview" zoomScaleNormal="100" workbookViewId="0">
      <selection activeCell="E19" sqref="E19"/>
    </sheetView>
  </sheetViews>
  <sheetFormatPr defaultColWidth="9" defaultRowHeight="14.25"/>
  <cols>
    <col min="1" max="1" width="45.1333333333333" style="118" customWidth="1"/>
    <col min="2" max="2" width="26.5" style="140" customWidth="1"/>
    <col min="3" max="3" width="25.8833333333333" style="140" customWidth="1"/>
    <col min="4" max="4" width="27.75" style="140" customWidth="1"/>
    <col min="5" max="25" width="9" style="118"/>
    <col min="26" max="16384" width="9" style="103"/>
  </cols>
  <sheetData>
    <row r="1" customHeight="1" spans="1:1024 1025:16384">
      <c r="A1" s="141" t="s">
        <v>1608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142"/>
      <c r="FL1" s="142"/>
      <c r="FM1" s="142"/>
      <c r="FN1" s="142"/>
      <c r="FO1" s="142"/>
      <c r="FP1" s="142"/>
      <c r="FQ1" s="142"/>
      <c r="FR1" s="142"/>
      <c r="FS1" s="142"/>
      <c r="FT1" s="142"/>
      <c r="FU1" s="142"/>
      <c r="FV1" s="142"/>
      <c r="FW1" s="142"/>
      <c r="FX1" s="142"/>
      <c r="FY1" s="142"/>
      <c r="FZ1" s="142"/>
      <c r="GA1" s="142"/>
      <c r="GB1" s="142"/>
      <c r="GC1" s="142"/>
      <c r="GD1" s="142"/>
      <c r="GE1" s="142"/>
      <c r="GF1" s="142"/>
      <c r="GG1" s="142"/>
      <c r="GH1" s="142"/>
      <c r="GI1" s="142"/>
      <c r="GJ1" s="142"/>
      <c r="GK1" s="142"/>
      <c r="GL1" s="142"/>
      <c r="GM1" s="142"/>
      <c r="GN1" s="142"/>
      <c r="GO1" s="142"/>
      <c r="GP1" s="142"/>
      <c r="GQ1" s="142"/>
      <c r="GR1" s="142"/>
      <c r="GS1" s="142"/>
      <c r="GT1" s="142"/>
      <c r="GU1" s="142"/>
      <c r="GV1" s="142"/>
      <c r="GW1" s="142"/>
      <c r="GX1" s="142"/>
      <c r="GY1" s="142"/>
      <c r="GZ1" s="142"/>
      <c r="HA1" s="142"/>
      <c r="HB1" s="142"/>
      <c r="HC1" s="142"/>
      <c r="HD1" s="142"/>
      <c r="HE1" s="142"/>
      <c r="HF1" s="142"/>
      <c r="HG1" s="142"/>
      <c r="HH1" s="142"/>
      <c r="HI1" s="142"/>
      <c r="HJ1" s="142"/>
      <c r="HK1" s="142"/>
      <c r="HL1" s="142"/>
      <c r="HM1" s="142"/>
      <c r="HN1" s="142"/>
      <c r="HO1" s="142"/>
      <c r="HP1" s="142"/>
      <c r="HQ1" s="142"/>
      <c r="HR1" s="142"/>
      <c r="HS1" s="142"/>
      <c r="HT1" s="142"/>
      <c r="HU1" s="142"/>
      <c r="HV1" s="142"/>
      <c r="HW1" s="142"/>
      <c r="HX1" s="142"/>
      <c r="HY1" s="142"/>
      <c r="HZ1" s="142"/>
      <c r="IA1" s="142"/>
      <c r="IB1" s="142"/>
      <c r="IC1" s="142"/>
      <c r="ID1" s="142"/>
      <c r="IE1" s="142"/>
      <c r="IF1" s="142"/>
      <c r="IG1" s="142"/>
      <c r="IH1" s="142"/>
      <c r="II1" s="142"/>
      <c r="IJ1" s="142"/>
      <c r="IK1" s="142"/>
      <c r="IL1" s="142"/>
      <c r="IM1" s="142"/>
      <c r="IN1" s="142"/>
      <c r="IO1" s="142"/>
      <c r="IP1" s="142"/>
      <c r="IQ1" s="142"/>
      <c r="IR1" s="142"/>
      <c r="IS1" s="142"/>
      <c r="IT1" s="142"/>
      <c r="IU1" s="142"/>
      <c r="IV1" s="142"/>
      <c r="IW1" s="142"/>
      <c r="IX1" s="142"/>
      <c r="IY1" s="142"/>
      <c r="IZ1" s="142"/>
      <c r="JA1" s="142"/>
      <c r="JB1" s="142"/>
      <c r="JC1" s="142"/>
      <c r="JD1" s="142"/>
      <c r="JE1" s="142"/>
      <c r="JF1" s="142"/>
      <c r="JG1" s="142"/>
      <c r="JH1" s="142"/>
      <c r="JI1" s="142"/>
      <c r="JJ1" s="142"/>
      <c r="JK1" s="142"/>
      <c r="JL1" s="142"/>
      <c r="JM1" s="142"/>
      <c r="JN1" s="142"/>
      <c r="JO1" s="142"/>
      <c r="JP1" s="142"/>
      <c r="JQ1" s="142"/>
      <c r="JR1" s="142"/>
      <c r="JS1" s="142"/>
      <c r="JT1" s="142"/>
      <c r="JU1" s="142"/>
      <c r="JV1" s="142"/>
      <c r="JW1" s="142"/>
      <c r="JX1" s="142"/>
      <c r="JY1" s="142"/>
      <c r="JZ1" s="142"/>
      <c r="KA1" s="142"/>
      <c r="KB1" s="142"/>
      <c r="KC1" s="142"/>
      <c r="KD1" s="142"/>
      <c r="KE1" s="142"/>
      <c r="KF1" s="142"/>
      <c r="KG1" s="142"/>
      <c r="KH1" s="142"/>
      <c r="KI1" s="142"/>
      <c r="KJ1" s="142"/>
      <c r="KK1" s="142"/>
      <c r="KL1" s="142"/>
      <c r="KM1" s="142"/>
      <c r="KN1" s="142"/>
      <c r="KO1" s="142"/>
      <c r="KP1" s="142"/>
      <c r="KQ1" s="142"/>
      <c r="KR1" s="142"/>
      <c r="KS1" s="142"/>
      <c r="KT1" s="142"/>
      <c r="KU1" s="142"/>
      <c r="KV1" s="142"/>
      <c r="KW1" s="142"/>
      <c r="KX1" s="142"/>
      <c r="KY1" s="142"/>
      <c r="KZ1" s="142"/>
      <c r="LA1" s="142"/>
      <c r="LB1" s="142"/>
      <c r="LC1" s="142"/>
      <c r="LD1" s="142"/>
      <c r="LE1" s="142"/>
      <c r="LF1" s="142"/>
      <c r="LG1" s="142"/>
      <c r="LH1" s="142"/>
      <c r="LI1" s="142"/>
      <c r="LJ1" s="142"/>
      <c r="LK1" s="142"/>
      <c r="LL1" s="142"/>
      <c r="LM1" s="142"/>
      <c r="LN1" s="142"/>
      <c r="LO1" s="142"/>
      <c r="LP1" s="142"/>
      <c r="LQ1" s="142"/>
      <c r="LR1" s="142"/>
      <c r="LS1" s="142"/>
      <c r="LT1" s="142"/>
      <c r="LU1" s="142"/>
      <c r="LV1" s="142"/>
      <c r="LW1" s="142"/>
      <c r="LX1" s="142"/>
      <c r="LY1" s="142"/>
      <c r="LZ1" s="142"/>
      <c r="MA1" s="142"/>
      <c r="MB1" s="142"/>
      <c r="MC1" s="142"/>
      <c r="MD1" s="142"/>
      <c r="ME1" s="142"/>
      <c r="MF1" s="142"/>
      <c r="MG1" s="142"/>
      <c r="MH1" s="142"/>
      <c r="MI1" s="142"/>
      <c r="MJ1" s="142"/>
      <c r="MK1" s="142"/>
      <c r="ML1" s="142"/>
      <c r="MM1" s="142"/>
      <c r="MN1" s="142"/>
      <c r="MO1" s="142"/>
      <c r="MP1" s="142"/>
      <c r="MQ1" s="142"/>
      <c r="MR1" s="142"/>
      <c r="MS1" s="142"/>
      <c r="MT1" s="142"/>
      <c r="MU1" s="142"/>
      <c r="MV1" s="142"/>
      <c r="MW1" s="142"/>
      <c r="MX1" s="142"/>
      <c r="MY1" s="142"/>
      <c r="MZ1" s="142"/>
      <c r="NA1" s="142"/>
      <c r="NB1" s="142"/>
      <c r="NC1" s="142"/>
      <c r="ND1" s="142"/>
      <c r="NE1" s="142"/>
      <c r="NF1" s="142"/>
      <c r="NG1" s="142"/>
      <c r="NH1" s="142"/>
      <c r="NI1" s="142"/>
      <c r="NJ1" s="142"/>
      <c r="NK1" s="142"/>
      <c r="NL1" s="142"/>
      <c r="NM1" s="142"/>
      <c r="NN1" s="142"/>
      <c r="NO1" s="142"/>
      <c r="NP1" s="142"/>
      <c r="NQ1" s="142"/>
      <c r="NR1" s="142"/>
      <c r="NS1" s="142"/>
      <c r="NT1" s="142"/>
      <c r="NU1" s="142"/>
      <c r="NV1" s="142"/>
      <c r="NW1" s="142"/>
      <c r="NX1" s="142"/>
      <c r="NY1" s="142"/>
      <c r="NZ1" s="142"/>
      <c r="OA1" s="142"/>
      <c r="OB1" s="142"/>
      <c r="OC1" s="142"/>
      <c r="OD1" s="142"/>
      <c r="OE1" s="142"/>
      <c r="OF1" s="142"/>
      <c r="OG1" s="142"/>
      <c r="OH1" s="142"/>
      <c r="OI1" s="142"/>
      <c r="OJ1" s="142"/>
      <c r="OK1" s="142"/>
      <c r="OL1" s="142"/>
      <c r="OM1" s="142"/>
      <c r="ON1" s="142"/>
      <c r="OO1" s="142"/>
      <c r="OP1" s="142"/>
      <c r="OQ1" s="142"/>
      <c r="OR1" s="142"/>
      <c r="OS1" s="142"/>
      <c r="OT1" s="142"/>
      <c r="OU1" s="142"/>
      <c r="OV1" s="142"/>
      <c r="OW1" s="142"/>
      <c r="OX1" s="142"/>
      <c r="OY1" s="142"/>
      <c r="OZ1" s="142"/>
      <c r="PA1" s="142"/>
      <c r="PB1" s="142"/>
      <c r="PC1" s="142"/>
      <c r="PD1" s="142"/>
      <c r="PE1" s="142"/>
      <c r="PF1" s="142"/>
      <c r="PG1" s="142"/>
      <c r="PH1" s="142"/>
      <c r="PI1" s="142"/>
      <c r="PJ1" s="142"/>
      <c r="PK1" s="142"/>
      <c r="PL1" s="142"/>
      <c r="PM1" s="142"/>
      <c r="PN1" s="142"/>
      <c r="PO1" s="142"/>
      <c r="PP1" s="142"/>
      <c r="PQ1" s="142"/>
      <c r="PR1" s="142"/>
      <c r="PS1" s="142"/>
      <c r="PT1" s="142"/>
      <c r="PU1" s="142"/>
      <c r="PV1" s="142"/>
      <c r="PW1" s="142"/>
      <c r="PX1" s="142"/>
      <c r="PY1" s="142"/>
      <c r="PZ1" s="142"/>
      <c r="QA1" s="142"/>
      <c r="QB1" s="142"/>
      <c r="QC1" s="142"/>
      <c r="QD1" s="142"/>
      <c r="QE1" s="142"/>
      <c r="QF1" s="142"/>
      <c r="QG1" s="142"/>
      <c r="QH1" s="142"/>
      <c r="QI1" s="142"/>
      <c r="QJ1" s="142"/>
      <c r="QK1" s="142"/>
      <c r="QL1" s="142"/>
      <c r="QM1" s="142"/>
      <c r="QN1" s="142"/>
      <c r="QO1" s="142"/>
      <c r="QP1" s="142"/>
      <c r="QQ1" s="142"/>
      <c r="QR1" s="142"/>
      <c r="QS1" s="142"/>
      <c r="QT1" s="142"/>
      <c r="QU1" s="142"/>
      <c r="QV1" s="142"/>
      <c r="QW1" s="142"/>
      <c r="QX1" s="142"/>
      <c r="QY1" s="142"/>
      <c r="QZ1" s="142"/>
      <c r="RA1" s="142"/>
      <c r="RB1" s="142"/>
      <c r="RC1" s="142"/>
      <c r="RD1" s="142"/>
      <c r="RE1" s="142"/>
      <c r="RF1" s="142"/>
      <c r="RG1" s="142"/>
      <c r="RH1" s="142"/>
      <c r="RI1" s="142"/>
      <c r="RJ1" s="142"/>
      <c r="RK1" s="142"/>
      <c r="RL1" s="142"/>
      <c r="RM1" s="142"/>
      <c r="RN1" s="142"/>
      <c r="RO1" s="142"/>
      <c r="RP1" s="142"/>
      <c r="RQ1" s="142"/>
      <c r="RR1" s="142"/>
      <c r="RS1" s="142"/>
      <c r="RT1" s="142"/>
      <c r="RU1" s="142"/>
      <c r="RV1" s="142"/>
      <c r="RW1" s="142"/>
      <c r="RX1" s="142"/>
      <c r="RY1" s="142"/>
      <c r="RZ1" s="142"/>
      <c r="SA1" s="142"/>
      <c r="SB1" s="142"/>
      <c r="SC1" s="142"/>
      <c r="SD1" s="142"/>
      <c r="SE1" s="142"/>
      <c r="SF1" s="142"/>
      <c r="SG1" s="142"/>
      <c r="SH1" s="142"/>
      <c r="SI1" s="142"/>
      <c r="SJ1" s="142"/>
      <c r="SK1" s="142"/>
      <c r="SL1" s="142"/>
      <c r="SM1" s="142"/>
      <c r="SN1" s="142"/>
      <c r="SO1" s="142"/>
      <c r="SP1" s="142"/>
      <c r="SQ1" s="142"/>
      <c r="SR1" s="142"/>
      <c r="SS1" s="142"/>
      <c r="ST1" s="142"/>
      <c r="SU1" s="142"/>
      <c r="SV1" s="142"/>
      <c r="SW1" s="142"/>
      <c r="SX1" s="142"/>
      <c r="SY1" s="142"/>
      <c r="SZ1" s="142"/>
      <c r="TA1" s="142"/>
      <c r="TB1" s="142"/>
      <c r="TC1" s="142"/>
      <c r="TD1" s="142"/>
      <c r="TE1" s="142"/>
      <c r="TF1" s="142"/>
      <c r="TG1" s="142"/>
      <c r="TH1" s="142"/>
      <c r="TI1" s="142"/>
      <c r="TJ1" s="142"/>
      <c r="TK1" s="142"/>
      <c r="TL1" s="142"/>
      <c r="TM1" s="142"/>
      <c r="TN1" s="142"/>
      <c r="TO1" s="142"/>
      <c r="TP1" s="142"/>
      <c r="TQ1" s="142"/>
      <c r="TR1" s="142"/>
      <c r="TS1" s="142"/>
      <c r="TT1" s="142"/>
      <c r="TU1" s="142"/>
      <c r="TV1" s="142"/>
      <c r="TW1" s="142"/>
      <c r="TX1" s="142"/>
      <c r="TY1" s="142"/>
      <c r="TZ1" s="142"/>
      <c r="UA1" s="142"/>
      <c r="UB1" s="142"/>
      <c r="UC1" s="142"/>
      <c r="UD1" s="142"/>
      <c r="UE1" s="142"/>
      <c r="UF1" s="142"/>
      <c r="UG1" s="142"/>
      <c r="UH1" s="142"/>
      <c r="UI1" s="142"/>
      <c r="UJ1" s="142"/>
      <c r="UK1" s="142"/>
      <c r="UL1" s="142"/>
      <c r="UM1" s="142"/>
      <c r="UN1" s="142"/>
      <c r="UO1" s="142"/>
      <c r="UP1" s="142"/>
      <c r="UQ1" s="142"/>
      <c r="UR1" s="142"/>
      <c r="US1" s="142"/>
      <c r="UT1" s="142"/>
      <c r="UU1" s="142"/>
      <c r="UV1" s="142"/>
      <c r="UW1" s="142"/>
      <c r="UX1" s="142"/>
      <c r="UY1" s="142"/>
      <c r="UZ1" s="142"/>
      <c r="VA1" s="142"/>
      <c r="VB1" s="142"/>
      <c r="VC1" s="142"/>
      <c r="VD1" s="142"/>
      <c r="VE1" s="142"/>
      <c r="VF1" s="142"/>
      <c r="VG1" s="142"/>
      <c r="VH1" s="142"/>
      <c r="VI1" s="142"/>
      <c r="VJ1" s="142"/>
      <c r="VK1" s="142"/>
      <c r="VL1" s="142"/>
      <c r="VM1" s="142"/>
      <c r="VN1" s="142"/>
      <c r="VO1" s="142"/>
      <c r="VP1" s="142"/>
      <c r="VQ1" s="142"/>
      <c r="VR1" s="142"/>
      <c r="VS1" s="142"/>
      <c r="VT1" s="142"/>
      <c r="VU1" s="142"/>
      <c r="VV1" s="142"/>
      <c r="VW1" s="142"/>
      <c r="VX1" s="142"/>
      <c r="VY1" s="142"/>
      <c r="VZ1" s="142"/>
      <c r="WA1" s="142"/>
      <c r="WB1" s="142"/>
      <c r="WC1" s="142"/>
      <c r="WD1" s="142"/>
      <c r="WE1" s="142"/>
      <c r="WF1" s="142"/>
      <c r="WG1" s="142"/>
      <c r="WH1" s="142"/>
      <c r="WI1" s="142"/>
      <c r="WJ1" s="142"/>
      <c r="WK1" s="142"/>
      <c r="WL1" s="142"/>
      <c r="WM1" s="142"/>
      <c r="WN1" s="142"/>
      <c r="WO1" s="142"/>
      <c r="WP1" s="142"/>
      <c r="WQ1" s="142"/>
      <c r="WR1" s="142"/>
      <c r="WS1" s="142"/>
      <c r="WT1" s="142"/>
      <c r="WU1" s="142"/>
      <c r="WV1" s="142"/>
      <c r="WW1" s="142"/>
      <c r="WX1" s="142"/>
      <c r="WY1" s="142"/>
      <c r="WZ1" s="142"/>
      <c r="XA1" s="142"/>
      <c r="XB1" s="142"/>
      <c r="XC1" s="142"/>
      <c r="XD1" s="142"/>
      <c r="XE1" s="142"/>
      <c r="XF1" s="142"/>
      <c r="XG1" s="142"/>
      <c r="XH1" s="142"/>
      <c r="XI1" s="142"/>
      <c r="XJ1" s="142"/>
      <c r="XK1" s="142"/>
      <c r="XL1" s="142"/>
      <c r="XM1" s="142"/>
      <c r="XN1" s="142"/>
      <c r="XO1" s="142"/>
      <c r="XP1" s="142"/>
      <c r="XQ1" s="142"/>
      <c r="XR1" s="142"/>
      <c r="XS1" s="142"/>
      <c r="XT1" s="142"/>
      <c r="XU1" s="142"/>
      <c r="XV1" s="142"/>
      <c r="XW1" s="142"/>
      <c r="XX1" s="142"/>
      <c r="XY1" s="142"/>
      <c r="XZ1" s="142"/>
      <c r="YA1" s="142"/>
      <c r="YB1" s="142"/>
      <c r="YC1" s="142"/>
      <c r="YD1" s="142"/>
      <c r="YE1" s="142"/>
      <c r="YF1" s="142"/>
      <c r="YG1" s="142"/>
      <c r="YH1" s="142"/>
      <c r="YI1" s="142"/>
      <c r="YJ1" s="142"/>
      <c r="YK1" s="142"/>
      <c r="YL1" s="142"/>
      <c r="YM1" s="142"/>
      <c r="YN1" s="142"/>
      <c r="YO1" s="142"/>
      <c r="YP1" s="142"/>
      <c r="YQ1" s="142"/>
      <c r="YR1" s="142"/>
      <c r="YS1" s="142"/>
      <c r="YT1" s="142"/>
      <c r="YU1" s="142"/>
      <c r="YV1" s="142"/>
      <c r="YW1" s="142"/>
      <c r="YX1" s="142"/>
      <c r="YY1" s="142"/>
      <c r="YZ1" s="142"/>
      <c r="ZA1" s="142"/>
      <c r="ZB1" s="142"/>
      <c r="ZC1" s="142"/>
      <c r="ZD1" s="142"/>
      <c r="ZE1" s="142"/>
      <c r="ZF1" s="142"/>
      <c r="ZG1" s="142"/>
      <c r="ZH1" s="142"/>
      <c r="ZI1" s="142"/>
      <c r="ZJ1" s="142"/>
      <c r="ZK1" s="142"/>
      <c r="ZL1" s="142"/>
      <c r="ZM1" s="142"/>
      <c r="ZN1" s="142"/>
      <c r="ZO1" s="142"/>
      <c r="ZP1" s="142"/>
      <c r="ZQ1" s="142"/>
      <c r="ZR1" s="142"/>
      <c r="ZS1" s="142"/>
      <c r="ZT1" s="142"/>
      <c r="ZU1" s="142"/>
      <c r="ZV1" s="142"/>
      <c r="ZW1" s="142"/>
      <c r="ZX1" s="142"/>
      <c r="ZY1" s="142"/>
      <c r="ZZ1" s="142"/>
      <c r="AAA1" s="142"/>
      <c r="AAB1" s="142"/>
      <c r="AAC1" s="142"/>
      <c r="AAD1" s="142"/>
      <c r="AAE1" s="142"/>
      <c r="AAF1" s="142"/>
      <c r="AAG1" s="142"/>
      <c r="AAH1" s="142"/>
      <c r="AAI1" s="142"/>
      <c r="AAJ1" s="142"/>
      <c r="AAK1" s="142"/>
      <c r="AAL1" s="142"/>
      <c r="AAM1" s="142"/>
      <c r="AAN1" s="142"/>
      <c r="AAO1" s="142"/>
      <c r="AAP1" s="142"/>
      <c r="AAQ1" s="142"/>
      <c r="AAR1" s="142"/>
      <c r="AAS1" s="142"/>
      <c r="AAT1" s="142"/>
      <c r="AAU1" s="142"/>
      <c r="AAV1" s="142"/>
      <c r="AAW1" s="142"/>
      <c r="AAX1" s="142"/>
      <c r="AAY1" s="142"/>
      <c r="AAZ1" s="142"/>
      <c r="ABA1" s="142"/>
      <c r="ABB1" s="142"/>
      <c r="ABC1" s="142"/>
      <c r="ABD1" s="142"/>
      <c r="ABE1" s="142"/>
      <c r="ABF1" s="142"/>
      <c r="ABG1" s="142"/>
      <c r="ABH1" s="142"/>
      <c r="ABI1" s="142"/>
      <c r="ABJ1" s="142"/>
      <c r="ABK1" s="142"/>
      <c r="ABL1" s="142"/>
      <c r="ABM1" s="142"/>
      <c r="ABN1" s="142"/>
      <c r="ABO1" s="142"/>
      <c r="ABP1" s="142"/>
      <c r="ABQ1" s="142"/>
      <c r="ABR1" s="142"/>
      <c r="ABS1" s="142"/>
      <c r="ABT1" s="142"/>
      <c r="ABU1" s="142"/>
      <c r="ABV1" s="142"/>
      <c r="ABW1" s="142"/>
      <c r="ABX1" s="142"/>
      <c r="ABY1" s="142"/>
      <c r="ABZ1" s="142"/>
      <c r="ACA1" s="142"/>
      <c r="ACB1" s="142"/>
      <c r="ACC1" s="142"/>
      <c r="ACD1" s="142"/>
      <c r="ACE1" s="142"/>
      <c r="ACF1" s="142"/>
      <c r="ACG1" s="142"/>
      <c r="ACH1" s="142"/>
      <c r="ACI1" s="142"/>
      <c r="ACJ1" s="142"/>
      <c r="ACK1" s="142"/>
      <c r="ACL1" s="142"/>
      <c r="ACM1" s="142"/>
      <c r="ACN1" s="142"/>
      <c r="ACO1" s="142"/>
      <c r="ACP1" s="142"/>
      <c r="ACQ1" s="142"/>
      <c r="ACR1" s="142"/>
      <c r="ACS1" s="142"/>
      <c r="ACT1" s="142"/>
      <c r="ACU1" s="142"/>
      <c r="ACV1" s="142"/>
      <c r="ACW1" s="142"/>
      <c r="ACX1" s="142"/>
      <c r="ACY1" s="142"/>
      <c r="ACZ1" s="142"/>
      <c r="ADA1" s="142"/>
      <c r="ADB1" s="142"/>
      <c r="ADC1" s="142"/>
      <c r="ADD1" s="142"/>
      <c r="ADE1" s="142"/>
      <c r="ADF1" s="142"/>
      <c r="ADG1" s="142"/>
      <c r="ADH1" s="142"/>
      <c r="ADI1" s="142"/>
      <c r="ADJ1" s="142"/>
      <c r="ADK1" s="142"/>
      <c r="ADL1" s="142"/>
      <c r="ADM1" s="142"/>
      <c r="ADN1" s="142"/>
      <c r="ADO1" s="142"/>
      <c r="ADP1" s="142"/>
      <c r="ADQ1" s="142"/>
      <c r="ADR1" s="142"/>
      <c r="ADS1" s="142"/>
      <c r="ADT1" s="142"/>
      <c r="ADU1" s="142"/>
      <c r="ADV1" s="142"/>
      <c r="ADW1" s="142"/>
      <c r="ADX1" s="142"/>
      <c r="ADY1" s="142"/>
      <c r="ADZ1" s="142"/>
      <c r="AEA1" s="142"/>
      <c r="AEB1" s="142"/>
      <c r="AEC1" s="142"/>
      <c r="AED1" s="142"/>
      <c r="AEE1" s="142"/>
      <c r="AEF1" s="142"/>
      <c r="AEG1" s="142"/>
      <c r="AEH1" s="142"/>
      <c r="AEI1" s="142"/>
      <c r="AEJ1" s="142"/>
      <c r="AEK1" s="142"/>
      <c r="AEL1" s="142"/>
      <c r="AEM1" s="142"/>
      <c r="AEN1" s="142"/>
      <c r="AEO1" s="142"/>
      <c r="AEP1" s="142"/>
      <c r="AEQ1" s="142"/>
      <c r="AER1" s="142"/>
      <c r="AES1" s="142"/>
      <c r="AET1" s="142"/>
      <c r="AEU1" s="142"/>
      <c r="AEV1" s="142"/>
      <c r="AEW1" s="142"/>
      <c r="AEX1" s="142"/>
      <c r="AEY1" s="142"/>
      <c r="AEZ1" s="142"/>
      <c r="AFA1" s="142"/>
      <c r="AFB1" s="142"/>
      <c r="AFC1" s="142"/>
      <c r="AFD1" s="142"/>
      <c r="AFE1" s="142"/>
      <c r="AFF1" s="142"/>
      <c r="AFG1" s="142"/>
      <c r="AFH1" s="142"/>
      <c r="AFI1" s="142"/>
      <c r="AFJ1" s="142"/>
      <c r="AFK1" s="142"/>
      <c r="AFL1" s="142"/>
      <c r="AFM1" s="142"/>
      <c r="AFN1" s="142"/>
      <c r="AFO1" s="142"/>
      <c r="AFP1" s="142"/>
      <c r="AFQ1" s="142"/>
      <c r="AFR1" s="142"/>
      <c r="AFS1" s="142"/>
      <c r="AFT1" s="142"/>
      <c r="AFU1" s="142"/>
      <c r="AFV1" s="142"/>
      <c r="AFW1" s="142"/>
      <c r="AFX1" s="142"/>
      <c r="AFY1" s="142"/>
      <c r="AFZ1" s="142"/>
      <c r="AGA1" s="142"/>
      <c r="AGB1" s="142"/>
      <c r="AGC1" s="142"/>
      <c r="AGD1" s="142"/>
      <c r="AGE1" s="142"/>
      <c r="AGF1" s="142"/>
      <c r="AGG1" s="142"/>
      <c r="AGH1" s="142"/>
      <c r="AGI1" s="142"/>
      <c r="AGJ1" s="142"/>
      <c r="AGK1" s="142"/>
      <c r="AGL1" s="142"/>
      <c r="AGM1" s="142"/>
      <c r="AGN1" s="142"/>
      <c r="AGO1" s="142"/>
      <c r="AGP1" s="142"/>
      <c r="AGQ1" s="142"/>
      <c r="AGR1" s="142"/>
      <c r="AGS1" s="142"/>
      <c r="AGT1" s="142"/>
      <c r="AGU1" s="142"/>
      <c r="AGV1" s="142"/>
      <c r="AGW1" s="142"/>
      <c r="AGX1" s="142"/>
      <c r="AGY1" s="142"/>
      <c r="AGZ1" s="142"/>
      <c r="AHA1" s="142"/>
      <c r="AHB1" s="142"/>
      <c r="AHC1" s="142"/>
      <c r="AHD1" s="142"/>
      <c r="AHE1" s="142"/>
      <c r="AHF1" s="142"/>
      <c r="AHG1" s="142"/>
      <c r="AHH1" s="142"/>
      <c r="AHI1" s="142"/>
      <c r="AHJ1" s="142"/>
      <c r="AHK1" s="142"/>
      <c r="AHL1" s="142"/>
      <c r="AHM1" s="142"/>
      <c r="AHN1" s="142"/>
      <c r="AHO1" s="142"/>
      <c r="AHP1" s="142"/>
      <c r="AHQ1" s="142"/>
      <c r="AHR1" s="142"/>
      <c r="AHS1" s="142"/>
      <c r="AHT1" s="142"/>
      <c r="AHU1" s="142"/>
      <c r="AHV1" s="142"/>
      <c r="AHW1" s="142"/>
      <c r="AHX1" s="142"/>
      <c r="AHY1" s="142"/>
      <c r="AHZ1" s="142"/>
      <c r="AIA1" s="142"/>
      <c r="AIB1" s="142"/>
      <c r="AIC1" s="142"/>
      <c r="AID1" s="142"/>
      <c r="AIE1" s="142"/>
      <c r="AIF1" s="142"/>
      <c r="AIG1" s="142"/>
      <c r="AIH1" s="142"/>
      <c r="AII1" s="142"/>
      <c r="AIJ1" s="142"/>
      <c r="AIK1" s="142"/>
      <c r="AIL1" s="142"/>
      <c r="AIM1" s="142"/>
      <c r="AIN1" s="142"/>
      <c r="AIO1" s="142"/>
      <c r="AIP1" s="142"/>
      <c r="AIQ1" s="142"/>
      <c r="AIR1" s="142"/>
      <c r="AIS1" s="142"/>
      <c r="AIT1" s="142"/>
      <c r="AIU1" s="142"/>
      <c r="AIV1" s="142"/>
      <c r="AIW1" s="142"/>
      <c r="AIX1" s="142"/>
      <c r="AIY1" s="142"/>
      <c r="AIZ1" s="142"/>
      <c r="AJA1" s="142"/>
      <c r="AJB1" s="142"/>
      <c r="AJC1" s="142"/>
      <c r="AJD1" s="142"/>
      <c r="AJE1" s="142"/>
      <c r="AJF1" s="142"/>
      <c r="AJG1" s="142"/>
      <c r="AJH1" s="142"/>
      <c r="AJI1" s="142"/>
      <c r="AJJ1" s="142"/>
      <c r="AJK1" s="142"/>
      <c r="AJL1" s="142"/>
      <c r="AJM1" s="142"/>
      <c r="AJN1" s="142"/>
      <c r="AJO1" s="142"/>
      <c r="AJP1" s="142"/>
      <c r="AJQ1" s="142"/>
      <c r="AJR1" s="142"/>
      <c r="AJS1" s="142"/>
      <c r="AJT1" s="142"/>
      <c r="AJU1" s="142"/>
      <c r="AJV1" s="142"/>
      <c r="AJW1" s="142"/>
      <c r="AJX1" s="142"/>
      <c r="AJY1" s="142"/>
      <c r="AJZ1" s="142"/>
      <c r="AKA1" s="142"/>
      <c r="AKB1" s="142"/>
      <c r="AKC1" s="142"/>
      <c r="AKD1" s="142"/>
      <c r="AKE1" s="142"/>
      <c r="AKF1" s="142"/>
      <c r="AKG1" s="142"/>
      <c r="AKH1" s="142"/>
      <c r="AKI1" s="142"/>
      <c r="AKJ1" s="142"/>
      <c r="AKK1" s="142"/>
      <c r="AKL1" s="142"/>
      <c r="AKM1" s="142"/>
      <c r="AKN1" s="142"/>
      <c r="AKO1" s="142"/>
      <c r="AKP1" s="142"/>
      <c r="AKQ1" s="142"/>
      <c r="AKR1" s="142"/>
      <c r="AKS1" s="142"/>
      <c r="AKT1" s="142"/>
      <c r="AKU1" s="142"/>
      <c r="AKV1" s="142"/>
      <c r="AKW1" s="142"/>
      <c r="AKX1" s="142"/>
      <c r="AKY1" s="142"/>
      <c r="AKZ1" s="142"/>
      <c r="ALA1" s="142"/>
      <c r="ALB1" s="142"/>
      <c r="ALC1" s="142"/>
      <c r="ALD1" s="142"/>
      <c r="ALE1" s="142"/>
      <c r="ALF1" s="142"/>
      <c r="ALG1" s="142"/>
      <c r="ALH1" s="142"/>
      <c r="ALI1" s="142"/>
      <c r="ALJ1" s="142"/>
      <c r="ALK1" s="142"/>
      <c r="ALL1" s="142"/>
      <c r="ALM1" s="142"/>
      <c r="ALN1" s="142"/>
      <c r="ALO1" s="142"/>
      <c r="ALP1" s="142"/>
      <c r="ALQ1" s="142"/>
      <c r="ALR1" s="142"/>
      <c r="ALS1" s="142"/>
      <c r="ALT1" s="142"/>
      <c r="ALU1" s="142"/>
      <c r="ALV1" s="142"/>
      <c r="ALW1" s="142"/>
      <c r="ALX1" s="142"/>
      <c r="ALY1" s="142"/>
      <c r="ALZ1" s="142"/>
      <c r="AMA1" s="142"/>
      <c r="AMB1" s="142"/>
      <c r="AMC1" s="142"/>
      <c r="AMD1" s="142"/>
      <c r="AME1" s="142"/>
      <c r="AMF1" s="142"/>
      <c r="AMG1" s="142"/>
      <c r="AMH1" s="142"/>
      <c r="AMI1" s="142"/>
      <c r="AMJ1" s="142"/>
      <c r="AMK1" s="142"/>
      <c r="AML1" s="142"/>
      <c r="AMM1" s="142"/>
      <c r="AMN1" s="142"/>
      <c r="AMO1" s="142"/>
      <c r="AMP1" s="142"/>
      <c r="AMQ1" s="142"/>
      <c r="AMR1" s="142"/>
      <c r="AMS1" s="142"/>
      <c r="AMT1" s="142"/>
      <c r="AMU1" s="142"/>
      <c r="AMV1" s="142"/>
      <c r="AMW1" s="142"/>
      <c r="AMX1" s="142"/>
      <c r="AMY1" s="142"/>
      <c r="AMZ1" s="142"/>
      <c r="ANA1" s="142"/>
      <c r="ANB1" s="142"/>
      <c r="ANC1" s="142"/>
      <c r="AND1" s="142"/>
      <c r="ANE1" s="142"/>
      <c r="ANF1" s="142"/>
      <c r="ANG1" s="142"/>
      <c r="ANH1" s="142"/>
      <c r="ANI1" s="142"/>
      <c r="ANJ1" s="142"/>
      <c r="ANK1" s="142"/>
      <c r="ANL1" s="142"/>
      <c r="ANM1" s="142"/>
      <c r="ANN1" s="142"/>
      <c r="ANO1" s="142"/>
      <c r="ANP1" s="142"/>
      <c r="ANQ1" s="142"/>
      <c r="ANR1" s="142"/>
      <c r="ANS1" s="142"/>
      <c r="ANT1" s="142"/>
      <c r="ANU1" s="142"/>
      <c r="ANV1" s="142"/>
      <c r="ANW1" s="142"/>
      <c r="ANX1" s="142"/>
      <c r="ANY1" s="142"/>
      <c r="ANZ1" s="142"/>
      <c r="AOA1" s="142"/>
      <c r="AOB1" s="142"/>
      <c r="AOC1" s="142"/>
      <c r="AOD1" s="142"/>
      <c r="AOE1" s="142"/>
      <c r="AOF1" s="142"/>
      <c r="AOG1" s="142"/>
      <c r="AOH1" s="142"/>
      <c r="AOI1" s="142"/>
      <c r="AOJ1" s="142"/>
      <c r="AOK1" s="142"/>
      <c r="AOL1" s="142"/>
      <c r="AOM1" s="142"/>
      <c r="AON1" s="142"/>
      <c r="AOO1" s="142"/>
      <c r="AOP1" s="142"/>
      <c r="AOQ1" s="142"/>
      <c r="AOR1" s="142"/>
      <c r="AOS1" s="142"/>
      <c r="AOT1" s="142"/>
      <c r="AOU1" s="142"/>
      <c r="AOV1" s="142"/>
      <c r="AOW1" s="142"/>
      <c r="AOX1" s="142"/>
      <c r="AOY1" s="142"/>
      <c r="AOZ1" s="142"/>
      <c r="APA1" s="142"/>
      <c r="APB1" s="142"/>
      <c r="APC1" s="142"/>
      <c r="APD1" s="142"/>
      <c r="APE1" s="142"/>
      <c r="APF1" s="142"/>
      <c r="APG1" s="142"/>
      <c r="APH1" s="142"/>
      <c r="API1" s="142"/>
      <c r="APJ1" s="142"/>
      <c r="APK1" s="142"/>
      <c r="APL1" s="142"/>
      <c r="APM1" s="142"/>
      <c r="APN1" s="142"/>
      <c r="APO1" s="142"/>
      <c r="APP1" s="142"/>
      <c r="APQ1" s="142"/>
      <c r="APR1" s="142"/>
      <c r="APS1" s="142"/>
      <c r="APT1" s="142"/>
      <c r="APU1" s="142"/>
      <c r="APV1" s="142"/>
      <c r="APW1" s="142"/>
      <c r="APX1" s="142"/>
      <c r="APY1" s="142"/>
      <c r="APZ1" s="142"/>
      <c r="AQA1" s="142"/>
      <c r="AQB1" s="142"/>
      <c r="AQC1" s="142"/>
      <c r="AQD1" s="142"/>
      <c r="AQE1" s="142"/>
      <c r="AQF1" s="142"/>
      <c r="AQG1" s="142"/>
      <c r="AQH1" s="142"/>
      <c r="AQI1" s="142"/>
      <c r="AQJ1" s="142"/>
      <c r="AQK1" s="142"/>
      <c r="AQL1" s="142"/>
      <c r="AQM1" s="142"/>
      <c r="AQN1" s="142"/>
      <c r="AQO1" s="142"/>
      <c r="AQP1" s="142"/>
      <c r="AQQ1" s="142"/>
      <c r="AQR1" s="142"/>
      <c r="AQS1" s="142"/>
      <c r="AQT1" s="142"/>
      <c r="AQU1" s="142"/>
      <c r="AQV1" s="142"/>
      <c r="AQW1" s="142"/>
      <c r="AQX1" s="142"/>
      <c r="AQY1" s="142"/>
      <c r="AQZ1" s="142"/>
      <c r="ARA1" s="142"/>
      <c r="ARB1" s="142"/>
      <c r="ARC1" s="142"/>
      <c r="ARD1" s="142"/>
      <c r="ARE1" s="142"/>
      <c r="ARF1" s="142"/>
      <c r="ARG1" s="142"/>
      <c r="ARH1" s="142"/>
      <c r="ARI1" s="142"/>
      <c r="ARJ1" s="142"/>
      <c r="ARK1" s="142"/>
      <c r="ARL1" s="142"/>
      <c r="ARM1" s="142"/>
      <c r="ARN1" s="142"/>
      <c r="ARO1" s="142"/>
      <c r="ARP1" s="142"/>
      <c r="ARQ1" s="142"/>
      <c r="ARR1" s="142"/>
      <c r="ARS1" s="142"/>
      <c r="ART1" s="142"/>
      <c r="ARU1" s="142"/>
      <c r="ARV1" s="142"/>
      <c r="ARW1" s="142"/>
      <c r="ARX1" s="142"/>
      <c r="ARY1" s="142"/>
      <c r="ARZ1" s="142"/>
      <c r="ASA1" s="142"/>
      <c r="ASB1" s="142"/>
      <c r="ASC1" s="142"/>
      <c r="ASD1" s="142"/>
      <c r="ASE1" s="142"/>
      <c r="ASF1" s="142"/>
      <c r="ASG1" s="142"/>
      <c r="ASH1" s="142"/>
      <c r="ASI1" s="142"/>
      <c r="ASJ1" s="142"/>
      <c r="ASK1" s="142"/>
      <c r="ASL1" s="142"/>
      <c r="ASM1" s="142"/>
      <c r="ASN1" s="142"/>
      <c r="ASO1" s="142"/>
      <c r="ASP1" s="142"/>
      <c r="ASQ1" s="142"/>
      <c r="ASR1" s="142"/>
      <c r="ASS1" s="142"/>
      <c r="AST1" s="142"/>
      <c r="ASU1" s="142"/>
      <c r="ASV1" s="142"/>
      <c r="ASW1" s="142"/>
      <c r="ASX1" s="142"/>
      <c r="ASY1" s="142"/>
      <c r="ASZ1" s="142"/>
      <c r="ATA1" s="142"/>
      <c r="ATB1" s="142"/>
      <c r="ATC1" s="142"/>
      <c r="ATD1" s="142"/>
      <c r="ATE1" s="142"/>
      <c r="ATF1" s="142"/>
      <c r="ATG1" s="142"/>
      <c r="ATH1" s="142"/>
      <c r="ATI1" s="142"/>
      <c r="ATJ1" s="142"/>
      <c r="ATK1" s="142"/>
      <c r="ATL1" s="142"/>
      <c r="ATM1" s="142"/>
      <c r="ATN1" s="142"/>
      <c r="ATO1" s="142"/>
      <c r="ATP1" s="142"/>
      <c r="ATQ1" s="142"/>
      <c r="ATR1" s="142"/>
      <c r="ATS1" s="142"/>
      <c r="ATT1" s="142"/>
      <c r="ATU1" s="142"/>
      <c r="ATV1" s="142"/>
      <c r="ATW1" s="142"/>
      <c r="ATX1" s="142"/>
      <c r="ATY1" s="142"/>
      <c r="ATZ1" s="142"/>
      <c r="AUA1" s="142"/>
      <c r="AUB1" s="142"/>
      <c r="AUC1" s="142"/>
      <c r="AUD1" s="142"/>
      <c r="AUE1" s="142"/>
      <c r="AUF1" s="142"/>
      <c r="AUG1" s="142"/>
      <c r="AUH1" s="142"/>
      <c r="AUI1" s="142"/>
      <c r="AUJ1" s="142"/>
      <c r="AUK1" s="142"/>
      <c r="AUL1" s="142"/>
      <c r="AUM1" s="142"/>
      <c r="AUN1" s="142"/>
      <c r="AUO1" s="142"/>
      <c r="AUP1" s="142"/>
      <c r="AUQ1" s="142"/>
      <c r="AUR1" s="142"/>
      <c r="AUS1" s="142"/>
      <c r="AUT1" s="142"/>
      <c r="AUU1" s="142"/>
      <c r="AUV1" s="142"/>
      <c r="AUW1" s="142"/>
      <c r="AUX1" s="142"/>
      <c r="AUY1" s="142"/>
      <c r="AUZ1" s="142"/>
      <c r="AVA1" s="142"/>
      <c r="AVB1" s="142"/>
      <c r="AVC1" s="142"/>
      <c r="AVD1" s="142"/>
      <c r="AVE1" s="142"/>
      <c r="AVF1" s="142"/>
      <c r="AVG1" s="142"/>
      <c r="AVH1" s="142"/>
      <c r="AVI1" s="142"/>
      <c r="AVJ1" s="142"/>
      <c r="AVK1" s="142"/>
      <c r="AVL1" s="142"/>
      <c r="AVM1" s="142"/>
      <c r="AVN1" s="142"/>
      <c r="AVO1" s="142"/>
      <c r="AVP1" s="142"/>
      <c r="AVQ1" s="142"/>
      <c r="AVR1" s="142"/>
      <c r="AVS1" s="142"/>
      <c r="AVT1" s="142"/>
      <c r="AVU1" s="142"/>
      <c r="AVV1" s="142"/>
      <c r="AVW1" s="142"/>
      <c r="AVX1" s="142"/>
      <c r="AVY1" s="142"/>
      <c r="AVZ1" s="142"/>
      <c r="AWA1" s="142"/>
      <c r="AWB1" s="142"/>
      <c r="AWC1" s="142"/>
      <c r="AWD1" s="142"/>
      <c r="AWE1" s="142"/>
      <c r="AWF1" s="142"/>
      <c r="AWG1" s="142"/>
      <c r="AWH1" s="142"/>
      <c r="AWI1" s="142"/>
      <c r="AWJ1" s="142"/>
      <c r="AWK1" s="142"/>
      <c r="AWL1" s="142"/>
      <c r="AWM1" s="142"/>
      <c r="AWN1" s="142"/>
      <c r="AWO1" s="142"/>
      <c r="AWP1" s="142"/>
      <c r="AWQ1" s="142"/>
      <c r="AWR1" s="142"/>
      <c r="AWS1" s="142"/>
      <c r="AWT1" s="142"/>
      <c r="AWU1" s="142"/>
      <c r="AWV1" s="142"/>
      <c r="AWW1" s="142"/>
      <c r="AWX1" s="142"/>
      <c r="AWY1" s="142"/>
      <c r="AWZ1" s="142"/>
      <c r="AXA1" s="142"/>
      <c r="AXB1" s="142"/>
      <c r="AXC1" s="142"/>
      <c r="AXD1" s="142"/>
      <c r="AXE1" s="142"/>
      <c r="AXF1" s="142"/>
      <c r="AXG1" s="142"/>
      <c r="AXH1" s="142"/>
      <c r="AXI1" s="142"/>
      <c r="AXJ1" s="142"/>
      <c r="AXK1" s="142"/>
      <c r="AXL1" s="142"/>
      <c r="AXM1" s="142"/>
      <c r="AXN1" s="142"/>
      <c r="AXO1" s="142"/>
      <c r="AXP1" s="142"/>
      <c r="AXQ1" s="142"/>
      <c r="AXR1" s="142"/>
      <c r="AXS1" s="142"/>
      <c r="AXT1" s="142"/>
      <c r="AXU1" s="142"/>
      <c r="AXV1" s="142"/>
      <c r="AXW1" s="142"/>
      <c r="AXX1" s="142"/>
      <c r="AXY1" s="142"/>
      <c r="AXZ1" s="142"/>
      <c r="AYA1" s="142"/>
      <c r="AYB1" s="142"/>
      <c r="AYC1" s="142"/>
      <c r="AYD1" s="142"/>
      <c r="AYE1" s="142"/>
      <c r="AYF1" s="142"/>
      <c r="AYG1" s="142"/>
      <c r="AYH1" s="142"/>
      <c r="AYI1" s="142"/>
      <c r="AYJ1" s="142"/>
      <c r="AYK1" s="142"/>
      <c r="AYL1" s="142"/>
      <c r="AYM1" s="142"/>
      <c r="AYN1" s="142"/>
      <c r="AYO1" s="142"/>
      <c r="AYP1" s="142"/>
      <c r="AYQ1" s="142"/>
      <c r="AYR1" s="142"/>
      <c r="AYS1" s="142"/>
      <c r="AYT1" s="142"/>
      <c r="AYU1" s="142"/>
      <c r="AYV1" s="142"/>
      <c r="AYW1" s="142"/>
      <c r="AYX1" s="142"/>
      <c r="AYY1" s="142"/>
      <c r="AYZ1" s="142"/>
      <c r="AZA1" s="142"/>
      <c r="AZB1" s="142"/>
      <c r="AZC1" s="142"/>
      <c r="AZD1" s="142"/>
      <c r="AZE1" s="142"/>
      <c r="AZF1" s="142"/>
      <c r="AZG1" s="142"/>
      <c r="AZH1" s="142"/>
      <c r="AZI1" s="142"/>
      <c r="AZJ1" s="142"/>
      <c r="AZK1" s="142"/>
      <c r="AZL1" s="142"/>
      <c r="AZM1" s="142"/>
      <c r="AZN1" s="142"/>
      <c r="AZO1" s="142"/>
      <c r="AZP1" s="142"/>
      <c r="AZQ1" s="142"/>
      <c r="AZR1" s="142"/>
      <c r="AZS1" s="142"/>
      <c r="AZT1" s="142"/>
      <c r="AZU1" s="142"/>
      <c r="AZV1" s="142"/>
      <c r="AZW1" s="142"/>
      <c r="AZX1" s="142"/>
      <c r="AZY1" s="142"/>
      <c r="AZZ1" s="142"/>
      <c r="BAA1" s="142"/>
      <c r="BAB1" s="142"/>
      <c r="BAC1" s="142"/>
      <c r="BAD1" s="142"/>
      <c r="BAE1" s="142"/>
      <c r="BAF1" s="142"/>
      <c r="BAG1" s="142"/>
      <c r="BAH1" s="142"/>
      <c r="BAI1" s="142"/>
      <c r="BAJ1" s="142"/>
      <c r="BAK1" s="142"/>
      <c r="BAL1" s="142"/>
      <c r="BAM1" s="142"/>
      <c r="BAN1" s="142"/>
      <c r="BAO1" s="142"/>
      <c r="BAP1" s="142"/>
      <c r="BAQ1" s="142"/>
      <c r="BAR1" s="142"/>
      <c r="BAS1" s="142"/>
      <c r="BAT1" s="142"/>
      <c r="BAU1" s="142"/>
      <c r="BAV1" s="142"/>
      <c r="BAW1" s="142"/>
      <c r="BAX1" s="142"/>
      <c r="BAY1" s="142"/>
      <c r="BAZ1" s="142"/>
      <c r="BBA1" s="142"/>
      <c r="BBB1" s="142"/>
      <c r="BBC1" s="142"/>
      <c r="BBD1" s="142"/>
      <c r="BBE1" s="142"/>
      <c r="BBF1" s="142"/>
      <c r="BBG1" s="142"/>
      <c r="BBH1" s="142"/>
      <c r="BBI1" s="142"/>
      <c r="BBJ1" s="142"/>
      <c r="BBK1" s="142"/>
      <c r="BBL1" s="142"/>
      <c r="BBM1" s="142"/>
      <c r="BBN1" s="142"/>
      <c r="BBO1" s="142"/>
      <c r="BBP1" s="142"/>
      <c r="BBQ1" s="142"/>
      <c r="BBR1" s="142"/>
      <c r="BBS1" s="142"/>
      <c r="BBT1" s="142"/>
      <c r="BBU1" s="142"/>
      <c r="BBV1" s="142"/>
      <c r="BBW1" s="142"/>
      <c r="BBX1" s="142"/>
      <c r="BBY1" s="142"/>
      <c r="BBZ1" s="142"/>
      <c r="BCA1" s="142"/>
      <c r="BCB1" s="142"/>
      <c r="BCC1" s="142"/>
      <c r="BCD1" s="142"/>
      <c r="BCE1" s="142"/>
      <c r="BCF1" s="142"/>
      <c r="BCG1" s="142"/>
      <c r="BCH1" s="142"/>
      <c r="BCI1" s="142"/>
      <c r="BCJ1" s="142"/>
      <c r="BCK1" s="142"/>
      <c r="BCL1" s="142"/>
      <c r="BCM1" s="142"/>
      <c r="BCN1" s="142"/>
      <c r="BCO1" s="142"/>
      <c r="BCP1" s="142"/>
      <c r="BCQ1" s="142"/>
      <c r="BCR1" s="142"/>
      <c r="BCS1" s="142"/>
      <c r="BCT1" s="142"/>
      <c r="BCU1" s="142"/>
      <c r="BCV1" s="142"/>
      <c r="BCW1" s="142"/>
      <c r="BCX1" s="142"/>
      <c r="BCY1" s="142"/>
      <c r="BCZ1" s="142"/>
      <c r="BDA1" s="142"/>
      <c r="BDB1" s="142"/>
      <c r="BDC1" s="142"/>
      <c r="BDD1" s="142"/>
      <c r="BDE1" s="142"/>
      <c r="BDF1" s="142"/>
      <c r="BDG1" s="142"/>
      <c r="BDH1" s="142"/>
      <c r="BDI1" s="142"/>
      <c r="BDJ1" s="142"/>
      <c r="BDK1" s="142"/>
      <c r="BDL1" s="142"/>
      <c r="BDM1" s="142"/>
      <c r="BDN1" s="142"/>
      <c r="BDO1" s="142"/>
      <c r="BDP1" s="142"/>
      <c r="BDQ1" s="142"/>
      <c r="BDR1" s="142"/>
      <c r="BDS1" s="142"/>
      <c r="BDT1" s="142"/>
      <c r="BDU1" s="142"/>
      <c r="BDV1" s="142"/>
      <c r="BDW1" s="142"/>
      <c r="BDX1" s="142"/>
      <c r="BDY1" s="142"/>
      <c r="BDZ1" s="142"/>
      <c r="BEA1" s="142"/>
      <c r="BEB1" s="142"/>
      <c r="BEC1" s="142"/>
      <c r="BED1" s="142"/>
      <c r="BEE1" s="142"/>
      <c r="BEF1" s="142"/>
      <c r="BEG1" s="142"/>
      <c r="BEH1" s="142"/>
      <c r="BEI1" s="142"/>
      <c r="BEJ1" s="142"/>
      <c r="BEK1" s="142"/>
      <c r="BEL1" s="142"/>
      <c r="BEM1" s="142"/>
      <c r="BEN1" s="142"/>
      <c r="BEO1" s="142"/>
      <c r="BEP1" s="142"/>
      <c r="BEQ1" s="142"/>
      <c r="BER1" s="142"/>
      <c r="BES1" s="142"/>
      <c r="BET1" s="142"/>
      <c r="BEU1" s="142"/>
      <c r="BEV1" s="142"/>
      <c r="BEW1" s="142"/>
      <c r="BEX1" s="142"/>
      <c r="BEY1" s="142"/>
      <c r="BEZ1" s="142"/>
      <c r="BFA1" s="142"/>
      <c r="BFB1" s="142"/>
      <c r="BFC1" s="142"/>
      <c r="BFD1" s="142"/>
      <c r="BFE1" s="142"/>
      <c r="BFF1" s="142"/>
      <c r="BFG1" s="142"/>
      <c r="BFH1" s="142"/>
      <c r="BFI1" s="142"/>
      <c r="BFJ1" s="142"/>
      <c r="BFK1" s="142"/>
      <c r="BFL1" s="142"/>
      <c r="BFM1" s="142"/>
      <c r="BFN1" s="142"/>
      <c r="BFO1" s="142"/>
      <c r="BFP1" s="142"/>
      <c r="BFQ1" s="142"/>
      <c r="BFR1" s="142"/>
      <c r="BFS1" s="142"/>
      <c r="BFT1" s="142"/>
      <c r="BFU1" s="142"/>
      <c r="BFV1" s="142"/>
      <c r="BFW1" s="142"/>
      <c r="BFX1" s="142"/>
      <c r="BFY1" s="142"/>
      <c r="BFZ1" s="142"/>
      <c r="BGA1" s="142"/>
      <c r="BGB1" s="142"/>
      <c r="BGC1" s="142"/>
      <c r="BGD1" s="142"/>
      <c r="BGE1" s="142"/>
      <c r="BGF1" s="142"/>
      <c r="BGG1" s="142"/>
      <c r="BGH1" s="142"/>
      <c r="BGI1" s="142"/>
      <c r="BGJ1" s="142"/>
      <c r="BGK1" s="142"/>
      <c r="BGL1" s="142"/>
      <c r="BGM1" s="142"/>
      <c r="BGN1" s="142"/>
      <c r="BGO1" s="142"/>
      <c r="BGP1" s="142"/>
      <c r="BGQ1" s="142"/>
      <c r="BGR1" s="142"/>
      <c r="BGS1" s="142"/>
      <c r="BGT1" s="142"/>
      <c r="BGU1" s="142"/>
      <c r="BGV1" s="142"/>
      <c r="BGW1" s="142"/>
      <c r="BGX1" s="142"/>
      <c r="BGY1" s="142"/>
      <c r="BGZ1" s="142"/>
      <c r="BHA1" s="142"/>
      <c r="BHB1" s="142"/>
      <c r="BHC1" s="142"/>
      <c r="BHD1" s="142"/>
      <c r="BHE1" s="142"/>
      <c r="BHF1" s="142"/>
      <c r="BHG1" s="142"/>
      <c r="BHH1" s="142"/>
      <c r="BHI1" s="142"/>
      <c r="BHJ1" s="142"/>
      <c r="BHK1" s="142"/>
      <c r="BHL1" s="142"/>
      <c r="BHM1" s="142"/>
      <c r="BHN1" s="142"/>
      <c r="BHO1" s="142"/>
      <c r="BHP1" s="142"/>
      <c r="BHQ1" s="142"/>
      <c r="BHR1" s="142"/>
      <c r="BHS1" s="142"/>
      <c r="BHT1" s="142"/>
      <c r="BHU1" s="142"/>
      <c r="BHV1" s="142"/>
      <c r="BHW1" s="142"/>
      <c r="BHX1" s="142"/>
      <c r="BHY1" s="142"/>
      <c r="BHZ1" s="142"/>
      <c r="BIA1" s="142"/>
      <c r="BIB1" s="142"/>
      <c r="BIC1" s="142"/>
      <c r="BID1" s="142"/>
      <c r="BIE1" s="142"/>
      <c r="BIF1" s="142"/>
      <c r="BIG1" s="142"/>
      <c r="BIH1" s="142"/>
      <c r="BII1" s="142"/>
      <c r="BIJ1" s="142"/>
      <c r="BIK1" s="142"/>
      <c r="BIL1" s="142"/>
      <c r="BIM1" s="142"/>
      <c r="BIN1" s="142"/>
      <c r="BIO1" s="142"/>
      <c r="BIP1" s="142"/>
      <c r="BIQ1" s="142"/>
      <c r="BIR1" s="142"/>
      <c r="BIS1" s="142"/>
      <c r="BIT1" s="142"/>
      <c r="BIU1" s="142"/>
      <c r="BIV1" s="142"/>
      <c r="BIW1" s="142"/>
      <c r="BIX1" s="142"/>
      <c r="BIY1" s="142"/>
      <c r="BIZ1" s="142"/>
      <c r="BJA1" s="142"/>
      <c r="BJB1" s="142"/>
      <c r="BJC1" s="142"/>
      <c r="BJD1" s="142"/>
      <c r="BJE1" s="142"/>
      <c r="BJF1" s="142"/>
      <c r="BJG1" s="142"/>
      <c r="BJH1" s="142"/>
      <c r="BJI1" s="142"/>
      <c r="BJJ1" s="142"/>
      <c r="BJK1" s="142"/>
      <c r="BJL1" s="142"/>
      <c r="BJM1" s="142"/>
      <c r="BJN1" s="142"/>
      <c r="BJO1" s="142"/>
      <c r="BJP1" s="142"/>
      <c r="BJQ1" s="142"/>
      <c r="BJR1" s="142"/>
      <c r="BJS1" s="142"/>
      <c r="BJT1" s="142"/>
      <c r="BJU1" s="142"/>
      <c r="BJV1" s="142"/>
      <c r="BJW1" s="142"/>
      <c r="BJX1" s="142"/>
      <c r="BJY1" s="142"/>
      <c r="BJZ1" s="142"/>
      <c r="BKA1" s="142"/>
      <c r="BKB1" s="142"/>
      <c r="BKC1" s="142"/>
      <c r="BKD1" s="142"/>
      <c r="BKE1" s="142"/>
      <c r="BKF1" s="142"/>
      <c r="BKG1" s="142"/>
      <c r="BKH1" s="142"/>
      <c r="BKI1" s="142"/>
      <c r="BKJ1" s="142"/>
      <c r="BKK1" s="142"/>
      <c r="BKL1" s="142"/>
      <c r="BKM1" s="142"/>
      <c r="BKN1" s="142"/>
      <c r="BKO1" s="142"/>
      <c r="BKP1" s="142"/>
      <c r="BKQ1" s="142"/>
      <c r="BKR1" s="142"/>
      <c r="BKS1" s="142"/>
      <c r="BKT1" s="142"/>
      <c r="BKU1" s="142"/>
      <c r="BKV1" s="142"/>
      <c r="BKW1" s="142"/>
      <c r="BKX1" s="142"/>
      <c r="BKY1" s="142"/>
      <c r="BKZ1" s="142"/>
      <c r="BLA1" s="142"/>
      <c r="BLB1" s="142"/>
      <c r="BLC1" s="142"/>
      <c r="BLD1" s="142"/>
      <c r="BLE1" s="142"/>
      <c r="BLF1" s="142"/>
      <c r="BLG1" s="142"/>
      <c r="BLH1" s="142"/>
      <c r="BLI1" s="142"/>
      <c r="BLJ1" s="142"/>
      <c r="BLK1" s="142"/>
      <c r="BLL1" s="142"/>
      <c r="BLM1" s="142"/>
      <c r="BLN1" s="142"/>
      <c r="BLO1" s="142"/>
      <c r="BLP1" s="142"/>
      <c r="BLQ1" s="142"/>
      <c r="BLR1" s="142"/>
      <c r="BLS1" s="142"/>
      <c r="BLT1" s="142"/>
      <c r="BLU1" s="142"/>
      <c r="BLV1" s="142"/>
      <c r="BLW1" s="142"/>
      <c r="BLX1" s="142"/>
      <c r="BLY1" s="142"/>
      <c r="BLZ1" s="142"/>
      <c r="BMA1" s="142"/>
      <c r="BMB1" s="142"/>
      <c r="BMC1" s="142"/>
      <c r="BMD1" s="142"/>
      <c r="BME1" s="142"/>
      <c r="BMF1" s="142"/>
      <c r="BMG1" s="142"/>
      <c r="BMH1" s="142"/>
      <c r="BMI1" s="142"/>
      <c r="BMJ1" s="142"/>
      <c r="BMK1" s="142"/>
      <c r="BML1" s="142"/>
      <c r="BMM1" s="142"/>
      <c r="BMN1" s="142"/>
      <c r="BMO1" s="142"/>
      <c r="BMP1" s="142"/>
      <c r="BMQ1" s="142"/>
      <c r="BMR1" s="142"/>
      <c r="BMS1" s="142"/>
      <c r="BMT1" s="142"/>
      <c r="BMU1" s="142"/>
      <c r="BMV1" s="142"/>
      <c r="BMW1" s="142"/>
      <c r="BMX1" s="142"/>
      <c r="BMY1" s="142"/>
      <c r="BMZ1" s="142"/>
      <c r="BNA1" s="142"/>
      <c r="BNB1" s="142"/>
      <c r="BNC1" s="142"/>
      <c r="BND1" s="142"/>
      <c r="BNE1" s="142"/>
      <c r="BNF1" s="142"/>
      <c r="BNG1" s="142"/>
      <c r="BNH1" s="142"/>
      <c r="BNI1" s="142"/>
      <c r="BNJ1" s="142"/>
      <c r="BNK1" s="142"/>
      <c r="BNL1" s="142"/>
      <c r="BNM1" s="142"/>
      <c r="BNN1" s="142"/>
      <c r="BNO1" s="142"/>
      <c r="BNP1" s="142"/>
      <c r="BNQ1" s="142"/>
      <c r="BNR1" s="142"/>
      <c r="BNS1" s="142"/>
      <c r="BNT1" s="142"/>
      <c r="BNU1" s="142"/>
      <c r="BNV1" s="142"/>
      <c r="BNW1" s="142"/>
      <c r="BNX1" s="142"/>
      <c r="BNY1" s="142"/>
      <c r="BNZ1" s="142"/>
      <c r="BOA1" s="142"/>
      <c r="BOB1" s="142"/>
      <c r="BOC1" s="142"/>
      <c r="BOD1" s="142"/>
      <c r="BOE1" s="142"/>
      <c r="BOF1" s="142"/>
      <c r="BOG1" s="142"/>
      <c r="BOH1" s="142"/>
      <c r="BOI1" s="142"/>
      <c r="BOJ1" s="142"/>
      <c r="BOK1" s="142"/>
      <c r="BOL1" s="142"/>
      <c r="BOM1" s="142"/>
      <c r="BON1" s="142"/>
      <c r="BOO1" s="142"/>
      <c r="BOP1" s="142"/>
      <c r="BOQ1" s="142"/>
      <c r="BOR1" s="142"/>
      <c r="BOS1" s="142"/>
      <c r="BOT1" s="142"/>
      <c r="BOU1" s="142"/>
      <c r="BOV1" s="142"/>
      <c r="BOW1" s="142"/>
      <c r="BOX1" s="142"/>
      <c r="BOY1" s="142"/>
      <c r="BOZ1" s="142"/>
      <c r="BPA1" s="142"/>
      <c r="BPB1" s="142"/>
      <c r="BPC1" s="142"/>
      <c r="BPD1" s="142"/>
      <c r="BPE1" s="142"/>
      <c r="BPF1" s="142"/>
      <c r="BPG1" s="142"/>
      <c r="BPH1" s="142"/>
      <c r="BPI1" s="142"/>
      <c r="BPJ1" s="142"/>
      <c r="BPK1" s="142"/>
      <c r="BPL1" s="142"/>
      <c r="BPM1" s="142"/>
      <c r="BPN1" s="142"/>
      <c r="BPO1" s="142"/>
      <c r="BPP1" s="142"/>
      <c r="BPQ1" s="142"/>
      <c r="BPR1" s="142"/>
      <c r="BPS1" s="142"/>
      <c r="BPT1" s="142"/>
      <c r="BPU1" s="142"/>
      <c r="BPV1" s="142"/>
      <c r="BPW1" s="142"/>
      <c r="BPX1" s="142"/>
      <c r="BPY1" s="142"/>
      <c r="BPZ1" s="142"/>
      <c r="BQA1" s="142"/>
      <c r="BQB1" s="142"/>
      <c r="BQC1" s="142"/>
      <c r="BQD1" s="142"/>
      <c r="BQE1" s="142"/>
      <c r="BQF1" s="142"/>
      <c r="BQG1" s="142"/>
      <c r="BQH1" s="142"/>
      <c r="BQI1" s="142"/>
      <c r="BQJ1" s="142"/>
      <c r="BQK1" s="142"/>
      <c r="BQL1" s="142"/>
      <c r="BQM1" s="142"/>
      <c r="BQN1" s="142"/>
      <c r="BQO1" s="142"/>
      <c r="BQP1" s="142"/>
      <c r="BQQ1" s="142"/>
      <c r="BQR1" s="142"/>
      <c r="BQS1" s="142"/>
      <c r="BQT1" s="142"/>
      <c r="BQU1" s="142"/>
      <c r="BQV1" s="142"/>
      <c r="BQW1" s="142"/>
      <c r="BQX1" s="142"/>
      <c r="BQY1" s="142"/>
      <c r="BQZ1" s="142"/>
      <c r="BRA1" s="142"/>
      <c r="BRB1" s="142"/>
      <c r="BRC1" s="142"/>
      <c r="BRD1" s="142"/>
      <c r="BRE1" s="142"/>
      <c r="BRF1" s="142"/>
      <c r="BRG1" s="142"/>
      <c r="BRH1" s="142"/>
      <c r="BRI1" s="142"/>
      <c r="BRJ1" s="142"/>
      <c r="BRK1" s="142"/>
      <c r="BRL1" s="142"/>
      <c r="BRM1" s="142"/>
      <c r="BRN1" s="142"/>
      <c r="BRO1" s="142"/>
      <c r="BRP1" s="142"/>
      <c r="BRQ1" s="142"/>
      <c r="BRR1" s="142"/>
      <c r="BRS1" s="142"/>
      <c r="BRT1" s="142"/>
      <c r="BRU1" s="142"/>
      <c r="BRV1" s="142"/>
      <c r="BRW1" s="142"/>
      <c r="BRX1" s="142"/>
      <c r="BRY1" s="142"/>
      <c r="BRZ1" s="142"/>
      <c r="BSA1" s="142"/>
      <c r="BSB1" s="142"/>
      <c r="BSC1" s="142"/>
      <c r="BSD1" s="142"/>
      <c r="BSE1" s="142"/>
      <c r="BSF1" s="142"/>
      <c r="BSG1" s="142"/>
      <c r="BSH1" s="142"/>
      <c r="BSI1" s="142"/>
      <c r="BSJ1" s="142"/>
      <c r="BSK1" s="142"/>
      <c r="BSL1" s="142"/>
      <c r="BSM1" s="142"/>
      <c r="BSN1" s="142"/>
      <c r="BSO1" s="142"/>
      <c r="BSP1" s="142"/>
      <c r="BSQ1" s="142"/>
      <c r="BSR1" s="142"/>
      <c r="BSS1" s="142"/>
      <c r="BST1" s="142"/>
      <c r="BSU1" s="142"/>
      <c r="BSV1" s="142"/>
      <c r="BSW1" s="142"/>
      <c r="BSX1" s="142"/>
      <c r="BSY1" s="142"/>
      <c r="BSZ1" s="142"/>
      <c r="BTA1" s="142"/>
      <c r="BTB1" s="142"/>
      <c r="BTC1" s="142"/>
      <c r="BTD1" s="142"/>
      <c r="BTE1" s="142"/>
      <c r="BTF1" s="142"/>
      <c r="BTG1" s="142"/>
      <c r="BTH1" s="142"/>
      <c r="BTI1" s="142"/>
      <c r="BTJ1" s="142"/>
      <c r="BTK1" s="142"/>
      <c r="BTL1" s="142"/>
      <c r="BTM1" s="142"/>
      <c r="BTN1" s="142"/>
      <c r="BTO1" s="142"/>
      <c r="BTP1" s="142"/>
      <c r="BTQ1" s="142"/>
      <c r="BTR1" s="142"/>
      <c r="BTS1" s="142"/>
      <c r="BTT1" s="142"/>
      <c r="BTU1" s="142"/>
      <c r="BTV1" s="142"/>
      <c r="BTW1" s="142"/>
      <c r="BTX1" s="142"/>
      <c r="BTY1" s="142"/>
      <c r="BTZ1" s="142"/>
      <c r="BUA1" s="142"/>
      <c r="BUB1" s="142"/>
      <c r="BUC1" s="142"/>
      <c r="BUD1" s="142"/>
      <c r="BUE1" s="142"/>
      <c r="BUF1" s="142"/>
      <c r="BUG1" s="142"/>
      <c r="BUH1" s="142"/>
      <c r="BUI1" s="142"/>
      <c r="BUJ1" s="142"/>
      <c r="BUK1" s="142"/>
      <c r="BUL1" s="142"/>
      <c r="BUM1" s="142"/>
      <c r="BUN1" s="142"/>
      <c r="BUO1" s="142"/>
      <c r="BUP1" s="142"/>
      <c r="BUQ1" s="142"/>
      <c r="BUR1" s="142"/>
      <c r="BUS1" s="142"/>
      <c r="BUT1" s="142"/>
      <c r="BUU1" s="142"/>
      <c r="BUV1" s="142"/>
      <c r="BUW1" s="142"/>
      <c r="BUX1" s="142"/>
      <c r="BUY1" s="142"/>
      <c r="BUZ1" s="142"/>
      <c r="BVA1" s="142"/>
      <c r="BVB1" s="142"/>
      <c r="BVC1" s="142"/>
      <c r="BVD1" s="142"/>
      <c r="BVE1" s="142"/>
      <c r="BVF1" s="142"/>
      <c r="BVG1" s="142"/>
      <c r="BVH1" s="142"/>
      <c r="BVI1" s="142"/>
      <c r="BVJ1" s="142"/>
      <c r="BVK1" s="142"/>
      <c r="BVL1" s="142"/>
      <c r="BVM1" s="142"/>
      <c r="BVN1" s="142"/>
      <c r="BVO1" s="142"/>
      <c r="BVP1" s="142"/>
      <c r="BVQ1" s="142"/>
      <c r="BVR1" s="142"/>
      <c r="BVS1" s="142"/>
      <c r="BVT1" s="142"/>
      <c r="BVU1" s="142"/>
      <c r="BVV1" s="142"/>
      <c r="BVW1" s="142"/>
      <c r="BVX1" s="142"/>
      <c r="BVY1" s="142"/>
      <c r="BVZ1" s="142"/>
      <c r="BWA1" s="142"/>
      <c r="BWB1" s="142"/>
      <c r="BWC1" s="142"/>
      <c r="BWD1" s="142"/>
      <c r="BWE1" s="142"/>
      <c r="BWF1" s="142"/>
      <c r="BWG1" s="142"/>
      <c r="BWH1" s="142"/>
      <c r="BWI1" s="142"/>
      <c r="BWJ1" s="142"/>
      <c r="BWK1" s="142"/>
      <c r="BWL1" s="142"/>
      <c r="BWM1" s="142"/>
      <c r="BWN1" s="142"/>
      <c r="BWO1" s="142"/>
      <c r="BWP1" s="142"/>
      <c r="BWQ1" s="142"/>
      <c r="BWR1" s="142"/>
      <c r="BWS1" s="142"/>
      <c r="BWT1" s="142"/>
      <c r="BWU1" s="142"/>
      <c r="BWV1" s="142"/>
      <c r="BWW1" s="142"/>
      <c r="BWX1" s="142"/>
      <c r="BWY1" s="142"/>
      <c r="BWZ1" s="142"/>
      <c r="BXA1" s="142"/>
      <c r="BXB1" s="142"/>
      <c r="BXC1" s="142"/>
      <c r="BXD1" s="142"/>
      <c r="BXE1" s="142"/>
      <c r="BXF1" s="142"/>
      <c r="BXG1" s="142"/>
      <c r="BXH1" s="142"/>
      <c r="BXI1" s="142"/>
      <c r="BXJ1" s="142"/>
      <c r="BXK1" s="142"/>
      <c r="BXL1" s="142"/>
      <c r="BXM1" s="142"/>
      <c r="BXN1" s="142"/>
      <c r="BXO1" s="142"/>
      <c r="BXP1" s="142"/>
      <c r="BXQ1" s="142"/>
      <c r="BXR1" s="142"/>
      <c r="BXS1" s="142"/>
      <c r="BXT1" s="142"/>
      <c r="BXU1" s="142"/>
      <c r="BXV1" s="142"/>
      <c r="BXW1" s="142"/>
      <c r="BXX1" s="142"/>
      <c r="BXY1" s="142"/>
      <c r="BXZ1" s="142"/>
      <c r="BYA1" s="142"/>
      <c r="BYB1" s="142"/>
      <c r="BYC1" s="142"/>
      <c r="BYD1" s="142"/>
      <c r="BYE1" s="142"/>
      <c r="BYF1" s="142"/>
      <c r="BYG1" s="142"/>
      <c r="BYH1" s="142"/>
      <c r="BYI1" s="142"/>
      <c r="BYJ1" s="142"/>
      <c r="BYK1" s="142"/>
      <c r="BYL1" s="142"/>
      <c r="BYM1" s="142"/>
      <c r="BYN1" s="142"/>
      <c r="BYO1" s="142"/>
      <c r="BYP1" s="142"/>
      <c r="BYQ1" s="142"/>
      <c r="BYR1" s="142"/>
      <c r="BYS1" s="142"/>
      <c r="BYT1" s="142"/>
      <c r="BYU1" s="142"/>
      <c r="BYV1" s="142"/>
      <c r="BYW1" s="142"/>
      <c r="BYX1" s="142"/>
      <c r="BYY1" s="142"/>
      <c r="BYZ1" s="142"/>
      <c r="BZA1" s="142"/>
      <c r="BZB1" s="142"/>
      <c r="BZC1" s="142"/>
      <c r="BZD1" s="142"/>
      <c r="BZE1" s="142"/>
      <c r="BZF1" s="142"/>
      <c r="BZG1" s="142"/>
      <c r="BZH1" s="142"/>
      <c r="BZI1" s="142"/>
      <c r="BZJ1" s="142"/>
      <c r="BZK1" s="142"/>
      <c r="BZL1" s="142"/>
      <c r="BZM1" s="142"/>
      <c r="BZN1" s="142"/>
      <c r="BZO1" s="142"/>
      <c r="BZP1" s="142"/>
      <c r="BZQ1" s="142"/>
      <c r="BZR1" s="142"/>
      <c r="BZS1" s="142"/>
      <c r="BZT1" s="142"/>
      <c r="BZU1" s="142"/>
      <c r="BZV1" s="142"/>
      <c r="BZW1" s="142"/>
      <c r="BZX1" s="142"/>
      <c r="BZY1" s="142"/>
      <c r="BZZ1" s="142"/>
      <c r="CAA1" s="142"/>
      <c r="CAB1" s="142"/>
      <c r="CAC1" s="142"/>
      <c r="CAD1" s="142"/>
      <c r="CAE1" s="142"/>
      <c r="CAF1" s="142"/>
      <c r="CAG1" s="142"/>
      <c r="CAH1" s="142"/>
      <c r="CAI1" s="142"/>
      <c r="CAJ1" s="142"/>
      <c r="CAK1" s="142"/>
      <c r="CAL1" s="142"/>
      <c r="CAM1" s="142"/>
      <c r="CAN1" s="142"/>
      <c r="CAO1" s="142"/>
      <c r="CAP1" s="142"/>
      <c r="CAQ1" s="142"/>
      <c r="CAR1" s="142"/>
      <c r="CAS1" s="142"/>
      <c r="CAT1" s="142"/>
      <c r="CAU1" s="142"/>
      <c r="CAV1" s="142"/>
      <c r="CAW1" s="142"/>
      <c r="CAX1" s="142"/>
      <c r="CAY1" s="142"/>
      <c r="CAZ1" s="142"/>
      <c r="CBA1" s="142"/>
      <c r="CBB1" s="142"/>
      <c r="CBC1" s="142"/>
      <c r="CBD1" s="142"/>
      <c r="CBE1" s="142"/>
      <c r="CBF1" s="142"/>
      <c r="CBG1" s="142"/>
      <c r="CBH1" s="142"/>
      <c r="CBI1" s="142"/>
      <c r="CBJ1" s="142"/>
      <c r="CBK1" s="142"/>
      <c r="CBL1" s="142"/>
      <c r="CBM1" s="142"/>
      <c r="CBN1" s="142"/>
      <c r="CBO1" s="142"/>
      <c r="CBP1" s="142"/>
      <c r="CBQ1" s="142"/>
      <c r="CBR1" s="142"/>
      <c r="CBS1" s="142"/>
      <c r="CBT1" s="142"/>
      <c r="CBU1" s="142"/>
      <c r="CBV1" s="142"/>
      <c r="CBW1" s="142"/>
      <c r="CBX1" s="142"/>
      <c r="CBY1" s="142"/>
      <c r="CBZ1" s="142"/>
      <c r="CCA1" s="142"/>
      <c r="CCB1" s="142"/>
      <c r="CCC1" s="142"/>
      <c r="CCD1" s="142"/>
      <c r="CCE1" s="142"/>
      <c r="CCF1" s="142"/>
      <c r="CCG1" s="142"/>
      <c r="CCH1" s="142"/>
      <c r="CCI1" s="142"/>
      <c r="CCJ1" s="142"/>
      <c r="CCK1" s="142"/>
      <c r="CCL1" s="142"/>
      <c r="CCM1" s="142"/>
      <c r="CCN1" s="142"/>
      <c r="CCO1" s="142"/>
      <c r="CCP1" s="142"/>
      <c r="CCQ1" s="142"/>
      <c r="CCR1" s="142"/>
      <c r="CCS1" s="142"/>
      <c r="CCT1" s="142"/>
      <c r="CCU1" s="142"/>
      <c r="CCV1" s="142"/>
      <c r="CCW1" s="142"/>
      <c r="CCX1" s="142"/>
      <c r="CCY1" s="142"/>
      <c r="CCZ1" s="142"/>
      <c r="CDA1" s="142"/>
      <c r="CDB1" s="142"/>
      <c r="CDC1" s="142"/>
      <c r="CDD1" s="142"/>
      <c r="CDE1" s="142"/>
      <c r="CDF1" s="142"/>
      <c r="CDG1" s="142"/>
      <c r="CDH1" s="142"/>
      <c r="CDI1" s="142"/>
      <c r="CDJ1" s="142"/>
      <c r="CDK1" s="142"/>
      <c r="CDL1" s="142"/>
      <c r="CDM1" s="142"/>
      <c r="CDN1" s="142"/>
      <c r="CDO1" s="142"/>
      <c r="CDP1" s="142"/>
      <c r="CDQ1" s="142"/>
      <c r="CDR1" s="142"/>
      <c r="CDS1" s="142"/>
      <c r="CDT1" s="142"/>
      <c r="CDU1" s="142"/>
      <c r="CDV1" s="142"/>
      <c r="CDW1" s="142"/>
      <c r="CDX1" s="142"/>
      <c r="CDY1" s="142"/>
      <c r="CDZ1" s="142"/>
      <c r="CEA1" s="142"/>
      <c r="CEB1" s="142"/>
      <c r="CEC1" s="142"/>
      <c r="CED1" s="142"/>
      <c r="CEE1" s="142"/>
      <c r="CEF1" s="142"/>
      <c r="CEG1" s="142"/>
      <c r="CEH1" s="142"/>
      <c r="CEI1" s="142"/>
      <c r="CEJ1" s="142"/>
      <c r="CEK1" s="142"/>
      <c r="CEL1" s="142"/>
      <c r="CEM1" s="142"/>
      <c r="CEN1" s="142"/>
      <c r="CEO1" s="142"/>
      <c r="CEP1" s="142"/>
      <c r="CEQ1" s="142"/>
      <c r="CER1" s="142"/>
      <c r="CES1" s="142"/>
      <c r="CET1" s="142"/>
      <c r="CEU1" s="142"/>
      <c r="CEV1" s="142"/>
      <c r="CEW1" s="142"/>
      <c r="CEX1" s="142"/>
      <c r="CEY1" s="142"/>
      <c r="CEZ1" s="142"/>
      <c r="CFA1" s="142"/>
      <c r="CFB1" s="142"/>
      <c r="CFC1" s="142"/>
      <c r="CFD1" s="142"/>
      <c r="CFE1" s="142"/>
      <c r="CFF1" s="142"/>
      <c r="CFG1" s="142"/>
      <c r="CFH1" s="142"/>
      <c r="CFI1" s="142"/>
      <c r="CFJ1" s="142"/>
      <c r="CFK1" s="142"/>
      <c r="CFL1" s="142"/>
      <c r="CFM1" s="142"/>
      <c r="CFN1" s="142"/>
      <c r="CFO1" s="142"/>
      <c r="CFP1" s="142"/>
      <c r="CFQ1" s="142"/>
      <c r="CFR1" s="142"/>
      <c r="CFS1" s="142"/>
      <c r="CFT1" s="142"/>
      <c r="CFU1" s="142"/>
      <c r="CFV1" s="142"/>
      <c r="CFW1" s="142"/>
      <c r="CFX1" s="142"/>
      <c r="CFY1" s="142"/>
      <c r="CFZ1" s="142"/>
      <c r="CGA1" s="142"/>
      <c r="CGB1" s="142"/>
      <c r="CGC1" s="142"/>
      <c r="CGD1" s="142"/>
      <c r="CGE1" s="142"/>
      <c r="CGF1" s="142"/>
      <c r="CGG1" s="142"/>
      <c r="CGH1" s="142"/>
      <c r="CGI1" s="142"/>
      <c r="CGJ1" s="142"/>
      <c r="CGK1" s="142"/>
      <c r="CGL1" s="142"/>
      <c r="CGM1" s="142"/>
      <c r="CGN1" s="142"/>
      <c r="CGO1" s="142"/>
      <c r="CGP1" s="142"/>
      <c r="CGQ1" s="142"/>
      <c r="CGR1" s="142"/>
      <c r="CGS1" s="142"/>
      <c r="CGT1" s="142"/>
      <c r="CGU1" s="142"/>
      <c r="CGV1" s="142"/>
      <c r="CGW1" s="142"/>
      <c r="CGX1" s="142"/>
      <c r="CGY1" s="142"/>
      <c r="CGZ1" s="142"/>
      <c r="CHA1" s="142"/>
      <c r="CHB1" s="142"/>
      <c r="CHC1" s="142"/>
      <c r="CHD1" s="142"/>
      <c r="CHE1" s="142"/>
      <c r="CHF1" s="142"/>
      <c r="CHG1" s="142"/>
      <c r="CHH1" s="142"/>
      <c r="CHI1" s="142"/>
      <c r="CHJ1" s="142"/>
      <c r="CHK1" s="142"/>
      <c r="CHL1" s="142"/>
      <c r="CHM1" s="142"/>
      <c r="CHN1" s="142"/>
      <c r="CHO1" s="142"/>
      <c r="CHP1" s="142"/>
      <c r="CHQ1" s="142"/>
      <c r="CHR1" s="142"/>
      <c r="CHS1" s="142"/>
      <c r="CHT1" s="142"/>
      <c r="CHU1" s="142"/>
      <c r="CHV1" s="142"/>
      <c r="CHW1" s="142"/>
      <c r="CHX1" s="142"/>
      <c r="CHY1" s="142"/>
      <c r="CHZ1" s="142"/>
      <c r="CIA1" s="142"/>
      <c r="CIB1" s="142"/>
      <c r="CIC1" s="142"/>
      <c r="CID1" s="142"/>
      <c r="CIE1" s="142"/>
      <c r="CIF1" s="142"/>
      <c r="CIG1" s="142"/>
      <c r="CIH1" s="142"/>
      <c r="CII1" s="142"/>
      <c r="CIJ1" s="142"/>
      <c r="CIK1" s="142"/>
      <c r="CIL1" s="142"/>
      <c r="CIM1" s="142"/>
      <c r="CIN1" s="142"/>
      <c r="CIO1" s="142"/>
      <c r="CIP1" s="142"/>
      <c r="CIQ1" s="142"/>
      <c r="CIR1" s="142"/>
      <c r="CIS1" s="142"/>
      <c r="CIT1" s="142"/>
      <c r="CIU1" s="142"/>
      <c r="CIV1" s="142"/>
      <c r="CIW1" s="142"/>
      <c r="CIX1" s="142"/>
      <c r="CIY1" s="142"/>
      <c r="CIZ1" s="142"/>
      <c r="CJA1" s="142"/>
      <c r="CJB1" s="142"/>
      <c r="CJC1" s="142"/>
      <c r="CJD1" s="142"/>
      <c r="CJE1" s="142"/>
      <c r="CJF1" s="142"/>
      <c r="CJG1" s="142"/>
      <c r="CJH1" s="142"/>
      <c r="CJI1" s="142"/>
      <c r="CJJ1" s="142"/>
      <c r="CJK1" s="142"/>
      <c r="CJL1" s="142"/>
      <c r="CJM1" s="142"/>
      <c r="CJN1" s="142"/>
      <c r="CJO1" s="142"/>
      <c r="CJP1" s="142"/>
      <c r="CJQ1" s="142"/>
      <c r="CJR1" s="142"/>
      <c r="CJS1" s="142"/>
      <c r="CJT1" s="142"/>
      <c r="CJU1" s="142"/>
      <c r="CJV1" s="142"/>
      <c r="CJW1" s="142"/>
      <c r="CJX1" s="142"/>
      <c r="CJY1" s="142"/>
      <c r="CJZ1" s="142"/>
      <c r="CKA1" s="142"/>
      <c r="CKB1" s="142"/>
      <c r="CKC1" s="142"/>
      <c r="CKD1" s="142"/>
      <c r="CKE1" s="142"/>
      <c r="CKF1" s="142"/>
      <c r="CKG1" s="142"/>
      <c r="CKH1" s="142"/>
      <c r="CKI1" s="142"/>
      <c r="CKJ1" s="142"/>
      <c r="CKK1" s="142"/>
      <c r="CKL1" s="142"/>
      <c r="CKM1" s="142"/>
      <c r="CKN1" s="142"/>
      <c r="CKO1" s="142"/>
      <c r="CKP1" s="142"/>
      <c r="CKQ1" s="142"/>
      <c r="CKR1" s="142"/>
      <c r="CKS1" s="142"/>
      <c r="CKT1" s="142"/>
      <c r="CKU1" s="142"/>
      <c r="CKV1" s="142"/>
      <c r="CKW1" s="142"/>
      <c r="CKX1" s="142"/>
      <c r="CKY1" s="142"/>
      <c r="CKZ1" s="142"/>
      <c r="CLA1" s="142"/>
      <c r="CLB1" s="142"/>
      <c r="CLC1" s="142"/>
      <c r="CLD1" s="142"/>
      <c r="CLE1" s="142"/>
      <c r="CLF1" s="142"/>
      <c r="CLG1" s="142"/>
      <c r="CLH1" s="142"/>
      <c r="CLI1" s="142"/>
      <c r="CLJ1" s="142"/>
      <c r="CLK1" s="142"/>
      <c r="CLL1" s="142"/>
      <c r="CLM1" s="142"/>
      <c r="CLN1" s="142"/>
      <c r="CLO1" s="142"/>
      <c r="CLP1" s="142"/>
      <c r="CLQ1" s="142"/>
      <c r="CLR1" s="142"/>
      <c r="CLS1" s="142"/>
      <c r="CLT1" s="142"/>
      <c r="CLU1" s="142"/>
      <c r="CLV1" s="142"/>
      <c r="CLW1" s="142"/>
      <c r="CLX1" s="142"/>
      <c r="CLY1" s="142"/>
      <c r="CLZ1" s="142"/>
      <c r="CMA1" s="142"/>
      <c r="CMB1" s="142"/>
      <c r="CMC1" s="142"/>
      <c r="CMD1" s="142"/>
      <c r="CME1" s="142"/>
      <c r="CMF1" s="142"/>
      <c r="CMG1" s="142"/>
      <c r="CMH1" s="142"/>
      <c r="CMI1" s="142"/>
      <c r="CMJ1" s="142"/>
      <c r="CMK1" s="142"/>
      <c r="CML1" s="142"/>
      <c r="CMM1" s="142"/>
      <c r="CMN1" s="142"/>
      <c r="CMO1" s="142"/>
      <c r="CMP1" s="142"/>
      <c r="CMQ1" s="142"/>
      <c r="CMR1" s="142"/>
      <c r="CMS1" s="142"/>
      <c r="CMT1" s="142"/>
      <c r="CMU1" s="142"/>
      <c r="CMV1" s="142"/>
      <c r="CMW1" s="142"/>
      <c r="CMX1" s="142"/>
      <c r="CMY1" s="142"/>
      <c r="CMZ1" s="142"/>
      <c r="CNA1" s="142"/>
      <c r="CNB1" s="142"/>
      <c r="CNC1" s="142"/>
      <c r="CND1" s="142"/>
      <c r="CNE1" s="142"/>
      <c r="CNF1" s="142"/>
      <c r="CNG1" s="142"/>
      <c r="CNH1" s="142"/>
      <c r="CNI1" s="142"/>
      <c r="CNJ1" s="142"/>
      <c r="CNK1" s="142"/>
      <c r="CNL1" s="142"/>
      <c r="CNM1" s="142"/>
      <c r="CNN1" s="142"/>
      <c r="CNO1" s="142"/>
      <c r="CNP1" s="142"/>
      <c r="CNQ1" s="142"/>
      <c r="CNR1" s="142"/>
      <c r="CNS1" s="142"/>
      <c r="CNT1" s="142"/>
      <c r="CNU1" s="142"/>
      <c r="CNV1" s="142"/>
      <c r="CNW1" s="142"/>
      <c r="CNX1" s="142"/>
      <c r="CNY1" s="142"/>
      <c r="CNZ1" s="142"/>
      <c r="COA1" s="142"/>
      <c r="COB1" s="142"/>
      <c r="COC1" s="142"/>
      <c r="COD1" s="142"/>
      <c r="COE1" s="142"/>
      <c r="COF1" s="142"/>
      <c r="COG1" s="142"/>
      <c r="COH1" s="142"/>
      <c r="COI1" s="142"/>
      <c r="COJ1" s="142"/>
      <c r="COK1" s="142"/>
      <c r="COL1" s="142"/>
      <c r="COM1" s="142"/>
      <c r="CON1" s="142"/>
      <c r="COO1" s="142"/>
      <c r="COP1" s="142"/>
      <c r="COQ1" s="142"/>
      <c r="COR1" s="142"/>
      <c r="COS1" s="142"/>
      <c r="COT1" s="142"/>
      <c r="COU1" s="142"/>
      <c r="COV1" s="142"/>
      <c r="COW1" s="142"/>
      <c r="COX1" s="142"/>
      <c r="COY1" s="142"/>
      <c r="COZ1" s="142"/>
      <c r="CPA1" s="142"/>
      <c r="CPB1" s="142"/>
      <c r="CPC1" s="142"/>
      <c r="CPD1" s="142"/>
      <c r="CPE1" s="142"/>
      <c r="CPF1" s="142"/>
      <c r="CPG1" s="142"/>
      <c r="CPH1" s="142"/>
      <c r="CPI1" s="142"/>
      <c r="CPJ1" s="142"/>
      <c r="CPK1" s="142"/>
      <c r="CPL1" s="142"/>
      <c r="CPM1" s="142"/>
      <c r="CPN1" s="142"/>
      <c r="CPO1" s="142"/>
      <c r="CPP1" s="142"/>
      <c r="CPQ1" s="142"/>
      <c r="CPR1" s="142"/>
      <c r="CPS1" s="142"/>
      <c r="CPT1" s="142"/>
      <c r="CPU1" s="142"/>
      <c r="CPV1" s="142"/>
      <c r="CPW1" s="142"/>
      <c r="CPX1" s="142"/>
      <c r="CPY1" s="142"/>
      <c r="CPZ1" s="142"/>
      <c r="CQA1" s="142"/>
      <c r="CQB1" s="142"/>
      <c r="CQC1" s="142"/>
      <c r="CQD1" s="142"/>
      <c r="CQE1" s="142"/>
      <c r="CQF1" s="142"/>
      <c r="CQG1" s="142"/>
      <c r="CQH1" s="142"/>
      <c r="CQI1" s="142"/>
      <c r="CQJ1" s="142"/>
      <c r="CQK1" s="142"/>
      <c r="CQL1" s="142"/>
      <c r="CQM1" s="142"/>
      <c r="CQN1" s="142"/>
      <c r="CQO1" s="142"/>
      <c r="CQP1" s="142"/>
      <c r="CQQ1" s="142"/>
      <c r="CQR1" s="142"/>
      <c r="CQS1" s="142"/>
      <c r="CQT1" s="142"/>
      <c r="CQU1" s="142"/>
      <c r="CQV1" s="142"/>
      <c r="CQW1" s="142"/>
      <c r="CQX1" s="142"/>
      <c r="CQY1" s="142"/>
      <c r="CQZ1" s="142"/>
      <c r="CRA1" s="142"/>
      <c r="CRB1" s="142"/>
      <c r="CRC1" s="142"/>
      <c r="CRD1" s="142"/>
      <c r="CRE1" s="142"/>
      <c r="CRF1" s="142"/>
      <c r="CRG1" s="142"/>
      <c r="CRH1" s="142"/>
      <c r="CRI1" s="142"/>
      <c r="CRJ1" s="142"/>
      <c r="CRK1" s="142"/>
      <c r="CRL1" s="142"/>
      <c r="CRM1" s="142"/>
      <c r="CRN1" s="142"/>
      <c r="CRO1" s="142"/>
      <c r="CRP1" s="142"/>
      <c r="CRQ1" s="142"/>
      <c r="CRR1" s="142"/>
      <c r="CRS1" s="142"/>
      <c r="CRT1" s="142"/>
      <c r="CRU1" s="142"/>
      <c r="CRV1" s="142"/>
      <c r="CRW1" s="142"/>
      <c r="CRX1" s="142"/>
      <c r="CRY1" s="142"/>
      <c r="CRZ1" s="142"/>
      <c r="CSA1" s="142"/>
      <c r="CSB1" s="142"/>
      <c r="CSC1" s="142"/>
      <c r="CSD1" s="142"/>
      <c r="CSE1" s="142"/>
      <c r="CSF1" s="142"/>
      <c r="CSG1" s="142"/>
      <c r="CSH1" s="142"/>
      <c r="CSI1" s="142"/>
      <c r="CSJ1" s="142"/>
      <c r="CSK1" s="142"/>
      <c r="CSL1" s="142"/>
      <c r="CSM1" s="142"/>
      <c r="CSN1" s="142"/>
      <c r="CSO1" s="142"/>
      <c r="CSP1" s="142"/>
      <c r="CSQ1" s="142"/>
      <c r="CSR1" s="142"/>
      <c r="CSS1" s="142"/>
      <c r="CST1" s="142"/>
      <c r="CSU1" s="142"/>
      <c r="CSV1" s="142"/>
      <c r="CSW1" s="142"/>
      <c r="CSX1" s="142"/>
      <c r="CSY1" s="142"/>
      <c r="CSZ1" s="142"/>
      <c r="CTA1" s="142"/>
      <c r="CTB1" s="142"/>
      <c r="CTC1" s="142"/>
      <c r="CTD1" s="142"/>
      <c r="CTE1" s="142"/>
      <c r="CTF1" s="142"/>
      <c r="CTG1" s="142"/>
      <c r="CTH1" s="142"/>
      <c r="CTI1" s="142"/>
      <c r="CTJ1" s="142"/>
      <c r="CTK1" s="142"/>
      <c r="CTL1" s="142"/>
      <c r="CTM1" s="142"/>
      <c r="CTN1" s="142"/>
      <c r="CTO1" s="142"/>
      <c r="CTP1" s="142"/>
      <c r="CTQ1" s="142"/>
      <c r="CTR1" s="142"/>
      <c r="CTS1" s="142"/>
      <c r="CTT1" s="142"/>
      <c r="CTU1" s="142"/>
      <c r="CTV1" s="142"/>
      <c r="CTW1" s="142"/>
      <c r="CTX1" s="142"/>
      <c r="CTY1" s="142"/>
      <c r="CTZ1" s="142"/>
      <c r="CUA1" s="142"/>
      <c r="CUB1" s="142"/>
      <c r="CUC1" s="142"/>
      <c r="CUD1" s="142"/>
      <c r="CUE1" s="142"/>
      <c r="CUF1" s="142"/>
      <c r="CUG1" s="142"/>
      <c r="CUH1" s="142"/>
      <c r="CUI1" s="142"/>
      <c r="CUJ1" s="142"/>
      <c r="CUK1" s="142"/>
      <c r="CUL1" s="142"/>
      <c r="CUM1" s="142"/>
      <c r="CUN1" s="142"/>
      <c r="CUO1" s="142"/>
      <c r="CUP1" s="142"/>
      <c r="CUQ1" s="142"/>
      <c r="CUR1" s="142"/>
      <c r="CUS1" s="142"/>
      <c r="CUT1" s="142"/>
      <c r="CUU1" s="142"/>
      <c r="CUV1" s="142"/>
      <c r="CUW1" s="142"/>
      <c r="CUX1" s="142"/>
      <c r="CUY1" s="142"/>
      <c r="CUZ1" s="142"/>
      <c r="CVA1" s="142"/>
      <c r="CVB1" s="142"/>
      <c r="CVC1" s="142"/>
      <c r="CVD1" s="142"/>
      <c r="CVE1" s="142"/>
      <c r="CVF1" s="142"/>
      <c r="CVG1" s="142"/>
      <c r="CVH1" s="142"/>
      <c r="CVI1" s="142"/>
      <c r="CVJ1" s="142"/>
      <c r="CVK1" s="142"/>
      <c r="CVL1" s="142"/>
      <c r="CVM1" s="142"/>
      <c r="CVN1" s="142"/>
      <c r="CVO1" s="142"/>
      <c r="CVP1" s="142"/>
      <c r="CVQ1" s="142"/>
      <c r="CVR1" s="142"/>
      <c r="CVS1" s="142"/>
      <c r="CVT1" s="142"/>
      <c r="CVU1" s="142"/>
      <c r="CVV1" s="142"/>
      <c r="CVW1" s="142"/>
      <c r="CVX1" s="142"/>
      <c r="CVY1" s="142"/>
      <c r="CVZ1" s="142"/>
      <c r="CWA1" s="142"/>
      <c r="CWB1" s="142"/>
      <c r="CWC1" s="142"/>
      <c r="CWD1" s="142"/>
      <c r="CWE1" s="142"/>
      <c r="CWF1" s="142"/>
      <c r="CWG1" s="142"/>
      <c r="CWH1" s="142"/>
      <c r="CWI1" s="142"/>
      <c r="CWJ1" s="142"/>
      <c r="CWK1" s="142"/>
      <c r="CWL1" s="142"/>
      <c r="CWM1" s="142"/>
      <c r="CWN1" s="142"/>
      <c r="CWO1" s="142"/>
      <c r="CWP1" s="142"/>
      <c r="CWQ1" s="142"/>
      <c r="CWR1" s="142"/>
      <c r="CWS1" s="142"/>
      <c r="CWT1" s="142"/>
      <c r="CWU1" s="142"/>
      <c r="CWV1" s="142"/>
      <c r="CWW1" s="142"/>
      <c r="CWX1" s="142"/>
      <c r="CWY1" s="142"/>
      <c r="CWZ1" s="142"/>
      <c r="CXA1" s="142"/>
      <c r="CXB1" s="142"/>
      <c r="CXC1" s="142"/>
      <c r="CXD1" s="142"/>
      <c r="CXE1" s="142"/>
      <c r="CXF1" s="142"/>
      <c r="CXG1" s="142"/>
      <c r="CXH1" s="142"/>
      <c r="CXI1" s="142"/>
      <c r="CXJ1" s="142"/>
      <c r="CXK1" s="142"/>
      <c r="CXL1" s="142"/>
      <c r="CXM1" s="142"/>
      <c r="CXN1" s="142"/>
      <c r="CXO1" s="142"/>
      <c r="CXP1" s="142"/>
      <c r="CXQ1" s="142"/>
      <c r="CXR1" s="142"/>
      <c r="CXS1" s="142"/>
      <c r="CXT1" s="142"/>
      <c r="CXU1" s="142"/>
      <c r="CXV1" s="142"/>
      <c r="CXW1" s="142"/>
      <c r="CXX1" s="142"/>
      <c r="CXY1" s="142"/>
      <c r="CXZ1" s="142"/>
      <c r="CYA1" s="142"/>
      <c r="CYB1" s="142"/>
      <c r="CYC1" s="142"/>
      <c r="CYD1" s="142"/>
      <c r="CYE1" s="142"/>
      <c r="CYF1" s="142"/>
      <c r="CYG1" s="142"/>
      <c r="CYH1" s="142"/>
      <c r="CYI1" s="142"/>
      <c r="CYJ1" s="142"/>
      <c r="CYK1" s="142"/>
      <c r="CYL1" s="142"/>
      <c r="CYM1" s="142"/>
      <c r="CYN1" s="142"/>
      <c r="CYO1" s="142"/>
      <c r="CYP1" s="142"/>
      <c r="CYQ1" s="142"/>
      <c r="CYR1" s="142"/>
      <c r="CYS1" s="142"/>
      <c r="CYT1" s="142"/>
      <c r="CYU1" s="142"/>
      <c r="CYV1" s="142"/>
      <c r="CYW1" s="142"/>
      <c r="CYX1" s="142"/>
      <c r="CYY1" s="142"/>
      <c r="CYZ1" s="142"/>
      <c r="CZA1" s="142"/>
      <c r="CZB1" s="142"/>
      <c r="CZC1" s="142"/>
      <c r="CZD1" s="142"/>
      <c r="CZE1" s="142"/>
      <c r="CZF1" s="142"/>
      <c r="CZG1" s="142"/>
      <c r="CZH1" s="142"/>
      <c r="CZI1" s="142"/>
      <c r="CZJ1" s="142"/>
      <c r="CZK1" s="142"/>
      <c r="CZL1" s="142"/>
      <c r="CZM1" s="142"/>
      <c r="CZN1" s="142"/>
      <c r="CZO1" s="142"/>
      <c r="CZP1" s="142"/>
      <c r="CZQ1" s="142"/>
      <c r="CZR1" s="142"/>
      <c r="CZS1" s="142"/>
      <c r="CZT1" s="142"/>
      <c r="CZU1" s="142"/>
      <c r="CZV1" s="142"/>
      <c r="CZW1" s="142"/>
      <c r="CZX1" s="142"/>
      <c r="CZY1" s="142"/>
      <c r="CZZ1" s="142"/>
      <c r="DAA1" s="142"/>
      <c r="DAB1" s="142"/>
      <c r="DAC1" s="142"/>
      <c r="DAD1" s="142"/>
      <c r="DAE1" s="142"/>
      <c r="DAF1" s="142"/>
      <c r="DAG1" s="142"/>
      <c r="DAH1" s="142"/>
      <c r="DAI1" s="142"/>
      <c r="DAJ1" s="142"/>
      <c r="DAK1" s="142"/>
      <c r="DAL1" s="142"/>
      <c r="DAM1" s="142"/>
      <c r="DAN1" s="142"/>
      <c r="DAO1" s="142"/>
      <c r="DAP1" s="142"/>
      <c r="DAQ1" s="142"/>
      <c r="DAR1" s="142"/>
      <c r="DAS1" s="142"/>
      <c r="DAT1" s="142"/>
      <c r="DAU1" s="142"/>
      <c r="DAV1" s="142"/>
      <c r="DAW1" s="142"/>
      <c r="DAX1" s="142"/>
      <c r="DAY1" s="142"/>
      <c r="DAZ1" s="142"/>
      <c r="DBA1" s="142"/>
      <c r="DBB1" s="142"/>
      <c r="DBC1" s="142"/>
      <c r="DBD1" s="142"/>
      <c r="DBE1" s="142"/>
      <c r="DBF1" s="142"/>
      <c r="DBG1" s="142"/>
      <c r="DBH1" s="142"/>
      <c r="DBI1" s="142"/>
      <c r="DBJ1" s="142"/>
      <c r="DBK1" s="142"/>
      <c r="DBL1" s="142"/>
      <c r="DBM1" s="142"/>
      <c r="DBN1" s="142"/>
      <c r="DBO1" s="142"/>
      <c r="DBP1" s="142"/>
      <c r="DBQ1" s="142"/>
      <c r="DBR1" s="142"/>
      <c r="DBS1" s="142"/>
      <c r="DBT1" s="142"/>
      <c r="DBU1" s="142"/>
      <c r="DBV1" s="142"/>
      <c r="DBW1" s="142"/>
      <c r="DBX1" s="142"/>
      <c r="DBY1" s="142"/>
      <c r="DBZ1" s="142"/>
      <c r="DCA1" s="142"/>
      <c r="DCB1" s="142"/>
      <c r="DCC1" s="142"/>
      <c r="DCD1" s="142"/>
      <c r="DCE1" s="142"/>
      <c r="DCF1" s="142"/>
      <c r="DCG1" s="142"/>
      <c r="DCH1" s="142"/>
      <c r="DCI1" s="142"/>
      <c r="DCJ1" s="142"/>
      <c r="DCK1" s="142"/>
      <c r="DCL1" s="142"/>
      <c r="DCM1" s="142"/>
      <c r="DCN1" s="142"/>
      <c r="DCO1" s="142"/>
      <c r="DCP1" s="142"/>
      <c r="DCQ1" s="142"/>
      <c r="DCR1" s="142"/>
      <c r="DCS1" s="142"/>
      <c r="DCT1" s="142"/>
      <c r="DCU1" s="142"/>
      <c r="DCV1" s="142"/>
      <c r="DCW1" s="142"/>
      <c r="DCX1" s="142"/>
      <c r="DCY1" s="142"/>
      <c r="DCZ1" s="142"/>
      <c r="DDA1" s="142"/>
      <c r="DDB1" s="142"/>
      <c r="DDC1" s="142"/>
      <c r="DDD1" s="142"/>
      <c r="DDE1" s="142"/>
      <c r="DDF1" s="142"/>
      <c r="DDG1" s="142"/>
      <c r="DDH1" s="142"/>
      <c r="DDI1" s="142"/>
      <c r="DDJ1" s="142"/>
      <c r="DDK1" s="142"/>
      <c r="DDL1" s="142"/>
      <c r="DDM1" s="142"/>
      <c r="DDN1" s="142"/>
      <c r="DDO1" s="142"/>
      <c r="DDP1" s="142"/>
      <c r="DDQ1" s="142"/>
      <c r="DDR1" s="142"/>
      <c r="DDS1" s="142"/>
      <c r="DDT1" s="142"/>
      <c r="DDU1" s="142"/>
      <c r="DDV1" s="142"/>
      <c r="DDW1" s="142"/>
      <c r="DDX1" s="142"/>
      <c r="DDY1" s="142"/>
      <c r="DDZ1" s="142"/>
      <c r="DEA1" s="142"/>
      <c r="DEB1" s="142"/>
      <c r="DEC1" s="142"/>
      <c r="DED1" s="142"/>
      <c r="DEE1" s="142"/>
      <c r="DEF1" s="142"/>
      <c r="DEG1" s="142"/>
      <c r="DEH1" s="142"/>
      <c r="DEI1" s="142"/>
      <c r="DEJ1" s="142"/>
      <c r="DEK1" s="142"/>
      <c r="DEL1" s="142"/>
      <c r="DEM1" s="142"/>
      <c r="DEN1" s="142"/>
      <c r="DEO1" s="142"/>
      <c r="DEP1" s="142"/>
      <c r="DEQ1" s="142"/>
      <c r="DER1" s="142"/>
      <c r="DES1" s="142"/>
      <c r="DET1" s="142"/>
      <c r="DEU1" s="142"/>
      <c r="DEV1" s="142"/>
      <c r="DEW1" s="142"/>
      <c r="DEX1" s="142"/>
      <c r="DEY1" s="142"/>
      <c r="DEZ1" s="142"/>
      <c r="DFA1" s="142"/>
      <c r="DFB1" s="142"/>
      <c r="DFC1" s="142"/>
      <c r="DFD1" s="142"/>
      <c r="DFE1" s="142"/>
      <c r="DFF1" s="142"/>
      <c r="DFG1" s="142"/>
      <c r="DFH1" s="142"/>
      <c r="DFI1" s="142"/>
      <c r="DFJ1" s="142"/>
      <c r="DFK1" s="142"/>
      <c r="DFL1" s="142"/>
      <c r="DFM1" s="142"/>
      <c r="DFN1" s="142"/>
      <c r="DFO1" s="142"/>
      <c r="DFP1" s="142"/>
      <c r="DFQ1" s="142"/>
      <c r="DFR1" s="142"/>
      <c r="DFS1" s="142"/>
      <c r="DFT1" s="142"/>
      <c r="DFU1" s="142"/>
      <c r="DFV1" s="142"/>
      <c r="DFW1" s="142"/>
      <c r="DFX1" s="142"/>
      <c r="DFY1" s="142"/>
      <c r="DFZ1" s="142"/>
      <c r="DGA1" s="142"/>
      <c r="DGB1" s="142"/>
      <c r="DGC1" s="142"/>
      <c r="DGD1" s="142"/>
      <c r="DGE1" s="142"/>
      <c r="DGF1" s="142"/>
      <c r="DGG1" s="142"/>
      <c r="DGH1" s="142"/>
      <c r="DGI1" s="142"/>
      <c r="DGJ1" s="142"/>
      <c r="DGK1" s="142"/>
      <c r="DGL1" s="142"/>
      <c r="DGM1" s="142"/>
      <c r="DGN1" s="142"/>
      <c r="DGO1" s="142"/>
      <c r="DGP1" s="142"/>
      <c r="DGQ1" s="142"/>
      <c r="DGR1" s="142"/>
      <c r="DGS1" s="142"/>
      <c r="DGT1" s="142"/>
      <c r="DGU1" s="142"/>
      <c r="DGV1" s="142"/>
      <c r="DGW1" s="142"/>
      <c r="DGX1" s="142"/>
      <c r="DGY1" s="142"/>
      <c r="DGZ1" s="142"/>
      <c r="DHA1" s="142"/>
      <c r="DHB1" s="142"/>
      <c r="DHC1" s="142"/>
      <c r="DHD1" s="142"/>
      <c r="DHE1" s="142"/>
      <c r="DHF1" s="142"/>
      <c r="DHG1" s="142"/>
      <c r="DHH1" s="142"/>
      <c r="DHI1" s="142"/>
      <c r="DHJ1" s="142"/>
      <c r="DHK1" s="142"/>
      <c r="DHL1" s="142"/>
      <c r="DHM1" s="142"/>
      <c r="DHN1" s="142"/>
      <c r="DHO1" s="142"/>
      <c r="DHP1" s="142"/>
      <c r="DHQ1" s="142"/>
      <c r="DHR1" s="142"/>
      <c r="DHS1" s="142"/>
      <c r="DHT1" s="142"/>
      <c r="DHU1" s="142"/>
      <c r="DHV1" s="142"/>
      <c r="DHW1" s="142"/>
      <c r="DHX1" s="142"/>
      <c r="DHY1" s="142"/>
      <c r="DHZ1" s="142"/>
      <c r="DIA1" s="142"/>
      <c r="DIB1" s="142"/>
      <c r="DIC1" s="142"/>
      <c r="DID1" s="142"/>
      <c r="DIE1" s="142"/>
      <c r="DIF1" s="142"/>
      <c r="DIG1" s="142"/>
      <c r="DIH1" s="142"/>
      <c r="DII1" s="142"/>
      <c r="DIJ1" s="142"/>
      <c r="DIK1" s="142"/>
      <c r="DIL1" s="142"/>
      <c r="DIM1" s="142"/>
      <c r="DIN1" s="142"/>
      <c r="DIO1" s="142"/>
      <c r="DIP1" s="142"/>
      <c r="DIQ1" s="142"/>
      <c r="DIR1" s="142"/>
      <c r="DIS1" s="142"/>
      <c r="DIT1" s="142"/>
      <c r="DIU1" s="142"/>
      <c r="DIV1" s="142"/>
      <c r="DIW1" s="142"/>
      <c r="DIX1" s="142"/>
      <c r="DIY1" s="142"/>
      <c r="DIZ1" s="142"/>
      <c r="DJA1" s="142"/>
      <c r="DJB1" s="142"/>
      <c r="DJC1" s="142"/>
      <c r="DJD1" s="142"/>
      <c r="DJE1" s="142"/>
      <c r="DJF1" s="142"/>
      <c r="DJG1" s="142"/>
      <c r="DJH1" s="142"/>
      <c r="DJI1" s="142"/>
      <c r="DJJ1" s="142"/>
      <c r="DJK1" s="142"/>
      <c r="DJL1" s="142"/>
      <c r="DJM1" s="142"/>
      <c r="DJN1" s="142"/>
      <c r="DJO1" s="142"/>
      <c r="DJP1" s="142"/>
      <c r="DJQ1" s="142"/>
      <c r="DJR1" s="142"/>
      <c r="DJS1" s="142"/>
      <c r="DJT1" s="142"/>
      <c r="DJU1" s="142"/>
      <c r="DJV1" s="142"/>
      <c r="DJW1" s="142"/>
      <c r="DJX1" s="142"/>
      <c r="DJY1" s="142"/>
      <c r="DJZ1" s="142"/>
      <c r="DKA1" s="142"/>
      <c r="DKB1" s="142"/>
      <c r="DKC1" s="142"/>
      <c r="DKD1" s="142"/>
      <c r="DKE1" s="142"/>
      <c r="DKF1" s="142"/>
      <c r="DKG1" s="142"/>
      <c r="DKH1" s="142"/>
      <c r="DKI1" s="142"/>
      <c r="DKJ1" s="142"/>
      <c r="DKK1" s="142"/>
      <c r="DKL1" s="142"/>
      <c r="DKM1" s="142"/>
      <c r="DKN1" s="142"/>
      <c r="DKO1" s="142"/>
      <c r="DKP1" s="142"/>
      <c r="DKQ1" s="142"/>
      <c r="DKR1" s="142"/>
      <c r="DKS1" s="142"/>
      <c r="DKT1" s="142"/>
      <c r="DKU1" s="142"/>
      <c r="DKV1" s="142"/>
      <c r="DKW1" s="142"/>
      <c r="DKX1" s="142"/>
      <c r="DKY1" s="142"/>
      <c r="DKZ1" s="142"/>
      <c r="DLA1" s="142"/>
      <c r="DLB1" s="142"/>
      <c r="DLC1" s="142"/>
      <c r="DLD1" s="142"/>
      <c r="DLE1" s="142"/>
      <c r="DLF1" s="142"/>
      <c r="DLG1" s="142"/>
      <c r="DLH1" s="142"/>
      <c r="DLI1" s="142"/>
      <c r="DLJ1" s="142"/>
      <c r="DLK1" s="142"/>
      <c r="DLL1" s="142"/>
      <c r="DLM1" s="142"/>
      <c r="DLN1" s="142"/>
      <c r="DLO1" s="142"/>
      <c r="DLP1" s="142"/>
      <c r="DLQ1" s="142"/>
      <c r="DLR1" s="142"/>
      <c r="DLS1" s="142"/>
      <c r="DLT1" s="142"/>
      <c r="DLU1" s="142"/>
      <c r="DLV1" s="142"/>
      <c r="DLW1" s="142"/>
      <c r="DLX1" s="142"/>
      <c r="DLY1" s="142"/>
      <c r="DLZ1" s="142"/>
      <c r="DMA1" s="142"/>
      <c r="DMB1" s="142"/>
      <c r="DMC1" s="142"/>
      <c r="DMD1" s="142"/>
      <c r="DME1" s="142"/>
      <c r="DMF1" s="142"/>
      <c r="DMG1" s="142"/>
      <c r="DMH1" s="142"/>
      <c r="DMI1" s="142"/>
      <c r="DMJ1" s="142"/>
      <c r="DMK1" s="142"/>
      <c r="DML1" s="142"/>
      <c r="DMM1" s="142"/>
      <c r="DMN1" s="142"/>
      <c r="DMO1" s="142"/>
      <c r="DMP1" s="142"/>
      <c r="DMQ1" s="142"/>
      <c r="DMR1" s="142"/>
      <c r="DMS1" s="142"/>
      <c r="DMT1" s="142"/>
      <c r="DMU1" s="142"/>
      <c r="DMV1" s="142"/>
      <c r="DMW1" s="142"/>
      <c r="DMX1" s="142"/>
      <c r="DMY1" s="142"/>
      <c r="DMZ1" s="142"/>
      <c r="DNA1" s="142"/>
      <c r="DNB1" s="142"/>
      <c r="DNC1" s="142"/>
      <c r="DND1" s="142"/>
      <c r="DNE1" s="142"/>
      <c r="DNF1" s="142"/>
      <c r="DNG1" s="142"/>
      <c r="DNH1" s="142"/>
      <c r="DNI1" s="142"/>
      <c r="DNJ1" s="142"/>
      <c r="DNK1" s="142"/>
      <c r="DNL1" s="142"/>
      <c r="DNM1" s="142"/>
      <c r="DNN1" s="142"/>
      <c r="DNO1" s="142"/>
      <c r="DNP1" s="142"/>
      <c r="DNQ1" s="142"/>
      <c r="DNR1" s="142"/>
      <c r="DNS1" s="142"/>
      <c r="DNT1" s="142"/>
      <c r="DNU1" s="142"/>
      <c r="DNV1" s="142"/>
      <c r="DNW1" s="142"/>
      <c r="DNX1" s="142"/>
      <c r="DNY1" s="142"/>
      <c r="DNZ1" s="142"/>
      <c r="DOA1" s="142"/>
      <c r="DOB1" s="142"/>
      <c r="DOC1" s="142"/>
      <c r="DOD1" s="142"/>
      <c r="DOE1" s="142"/>
      <c r="DOF1" s="142"/>
      <c r="DOG1" s="142"/>
      <c r="DOH1" s="142"/>
      <c r="DOI1" s="142"/>
      <c r="DOJ1" s="142"/>
      <c r="DOK1" s="142"/>
      <c r="DOL1" s="142"/>
      <c r="DOM1" s="142"/>
      <c r="DON1" s="142"/>
      <c r="DOO1" s="142"/>
      <c r="DOP1" s="142"/>
      <c r="DOQ1" s="142"/>
      <c r="DOR1" s="142"/>
      <c r="DOS1" s="142"/>
      <c r="DOT1" s="142"/>
      <c r="DOU1" s="142"/>
      <c r="DOV1" s="142"/>
      <c r="DOW1" s="142"/>
      <c r="DOX1" s="142"/>
      <c r="DOY1" s="142"/>
      <c r="DOZ1" s="142"/>
      <c r="DPA1" s="142"/>
      <c r="DPB1" s="142"/>
      <c r="DPC1" s="142"/>
      <c r="DPD1" s="142"/>
      <c r="DPE1" s="142"/>
      <c r="DPF1" s="142"/>
      <c r="DPG1" s="142"/>
      <c r="DPH1" s="142"/>
      <c r="DPI1" s="142"/>
      <c r="DPJ1" s="142"/>
      <c r="DPK1" s="142"/>
      <c r="DPL1" s="142"/>
      <c r="DPM1" s="142"/>
      <c r="DPN1" s="142"/>
      <c r="DPO1" s="142"/>
      <c r="DPP1" s="142"/>
      <c r="DPQ1" s="142"/>
      <c r="DPR1" s="142"/>
      <c r="DPS1" s="142"/>
      <c r="DPT1" s="142"/>
      <c r="DPU1" s="142"/>
      <c r="DPV1" s="142"/>
      <c r="DPW1" s="142"/>
      <c r="DPX1" s="142"/>
      <c r="DPY1" s="142"/>
      <c r="DPZ1" s="142"/>
      <c r="DQA1" s="142"/>
      <c r="DQB1" s="142"/>
      <c r="DQC1" s="142"/>
      <c r="DQD1" s="142"/>
      <c r="DQE1" s="142"/>
      <c r="DQF1" s="142"/>
      <c r="DQG1" s="142"/>
      <c r="DQH1" s="142"/>
      <c r="DQI1" s="142"/>
      <c r="DQJ1" s="142"/>
      <c r="DQK1" s="142"/>
      <c r="DQL1" s="142"/>
      <c r="DQM1" s="142"/>
      <c r="DQN1" s="142"/>
      <c r="DQO1" s="142"/>
      <c r="DQP1" s="142"/>
      <c r="DQQ1" s="142"/>
      <c r="DQR1" s="142"/>
      <c r="DQS1" s="142"/>
      <c r="DQT1" s="142"/>
      <c r="DQU1" s="142"/>
      <c r="DQV1" s="142"/>
      <c r="DQW1" s="142"/>
      <c r="DQX1" s="142"/>
      <c r="DQY1" s="142"/>
      <c r="DQZ1" s="142"/>
      <c r="DRA1" s="142"/>
      <c r="DRB1" s="142"/>
      <c r="DRC1" s="142"/>
      <c r="DRD1" s="142"/>
      <c r="DRE1" s="142"/>
      <c r="DRF1" s="142"/>
      <c r="DRG1" s="142"/>
      <c r="DRH1" s="142"/>
      <c r="DRI1" s="142"/>
      <c r="DRJ1" s="142"/>
      <c r="DRK1" s="142"/>
      <c r="DRL1" s="142"/>
      <c r="DRM1" s="142"/>
      <c r="DRN1" s="142"/>
      <c r="DRO1" s="142"/>
      <c r="DRP1" s="142"/>
      <c r="DRQ1" s="142"/>
      <c r="DRR1" s="142"/>
      <c r="DRS1" s="142"/>
      <c r="DRT1" s="142"/>
      <c r="DRU1" s="142"/>
      <c r="DRV1" s="142"/>
      <c r="DRW1" s="142"/>
      <c r="DRX1" s="142"/>
      <c r="DRY1" s="142"/>
      <c r="DRZ1" s="142"/>
      <c r="DSA1" s="142"/>
      <c r="DSB1" s="142"/>
      <c r="DSC1" s="142"/>
      <c r="DSD1" s="142"/>
      <c r="DSE1" s="142"/>
      <c r="DSF1" s="142"/>
      <c r="DSG1" s="142"/>
      <c r="DSH1" s="142"/>
      <c r="DSI1" s="142"/>
      <c r="DSJ1" s="142"/>
      <c r="DSK1" s="142"/>
      <c r="DSL1" s="142"/>
      <c r="DSM1" s="142"/>
      <c r="DSN1" s="142"/>
      <c r="DSO1" s="142"/>
      <c r="DSP1" s="142"/>
      <c r="DSQ1" s="142"/>
      <c r="DSR1" s="142"/>
      <c r="DSS1" s="142"/>
      <c r="DST1" s="142"/>
      <c r="DSU1" s="142"/>
      <c r="DSV1" s="142"/>
      <c r="DSW1" s="142"/>
      <c r="DSX1" s="142"/>
      <c r="DSY1" s="142"/>
      <c r="DSZ1" s="142"/>
      <c r="DTA1" s="142"/>
      <c r="DTB1" s="142"/>
      <c r="DTC1" s="142"/>
      <c r="DTD1" s="142"/>
      <c r="DTE1" s="142"/>
      <c r="DTF1" s="142"/>
      <c r="DTG1" s="142"/>
      <c r="DTH1" s="142"/>
      <c r="DTI1" s="142"/>
      <c r="DTJ1" s="142"/>
      <c r="DTK1" s="142"/>
      <c r="DTL1" s="142"/>
      <c r="DTM1" s="142"/>
      <c r="DTN1" s="142"/>
      <c r="DTO1" s="142"/>
      <c r="DTP1" s="142"/>
      <c r="DTQ1" s="142"/>
      <c r="DTR1" s="142"/>
      <c r="DTS1" s="142"/>
      <c r="DTT1" s="142"/>
      <c r="DTU1" s="142"/>
      <c r="DTV1" s="142"/>
      <c r="DTW1" s="142"/>
      <c r="DTX1" s="142"/>
      <c r="DTY1" s="142"/>
      <c r="DTZ1" s="142"/>
      <c r="DUA1" s="142"/>
      <c r="DUB1" s="142"/>
      <c r="DUC1" s="142"/>
      <c r="DUD1" s="142"/>
      <c r="DUE1" s="142"/>
      <c r="DUF1" s="142"/>
      <c r="DUG1" s="142"/>
      <c r="DUH1" s="142"/>
      <c r="DUI1" s="142"/>
      <c r="DUJ1" s="142"/>
      <c r="DUK1" s="142"/>
      <c r="DUL1" s="142"/>
      <c r="DUM1" s="142"/>
      <c r="DUN1" s="142"/>
      <c r="DUO1" s="142"/>
      <c r="DUP1" s="142"/>
      <c r="DUQ1" s="142"/>
      <c r="DUR1" s="142"/>
      <c r="DUS1" s="142"/>
      <c r="DUT1" s="142"/>
      <c r="DUU1" s="142"/>
      <c r="DUV1" s="142"/>
      <c r="DUW1" s="142"/>
      <c r="DUX1" s="142"/>
      <c r="DUY1" s="142"/>
      <c r="DUZ1" s="142"/>
      <c r="DVA1" s="142"/>
      <c r="DVB1" s="142"/>
      <c r="DVC1" s="142"/>
      <c r="DVD1" s="142"/>
      <c r="DVE1" s="142"/>
      <c r="DVF1" s="142"/>
      <c r="DVG1" s="142"/>
      <c r="DVH1" s="142"/>
      <c r="DVI1" s="142"/>
      <c r="DVJ1" s="142"/>
      <c r="DVK1" s="142"/>
      <c r="DVL1" s="142"/>
      <c r="DVM1" s="142"/>
      <c r="DVN1" s="142"/>
      <c r="DVO1" s="142"/>
      <c r="DVP1" s="142"/>
      <c r="DVQ1" s="142"/>
      <c r="DVR1" s="142"/>
      <c r="DVS1" s="142"/>
      <c r="DVT1" s="142"/>
      <c r="DVU1" s="142"/>
      <c r="DVV1" s="142"/>
      <c r="DVW1" s="142"/>
      <c r="DVX1" s="142"/>
      <c r="DVY1" s="142"/>
      <c r="DVZ1" s="142"/>
      <c r="DWA1" s="142"/>
      <c r="DWB1" s="142"/>
      <c r="DWC1" s="142"/>
      <c r="DWD1" s="142"/>
      <c r="DWE1" s="142"/>
      <c r="DWF1" s="142"/>
      <c r="DWG1" s="142"/>
      <c r="DWH1" s="142"/>
      <c r="DWI1" s="142"/>
      <c r="DWJ1" s="142"/>
      <c r="DWK1" s="142"/>
      <c r="DWL1" s="142"/>
      <c r="DWM1" s="142"/>
      <c r="DWN1" s="142"/>
      <c r="DWO1" s="142"/>
      <c r="DWP1" s="142"/>
      <c r="DWQ1" s="142"/>
      <c r="DWR1" s="142"/>
      <c r="DWS1" s="142"/>
      <c r="DWT1" s="142"/>
      <c r="DWU1" s="142"/>
      <c r="DWV1" s="142"/>
      <c r="DWW1" s="142"/>
      <c r="DWX1" s="142"/>
      <c r="DWY1" s="142"/>
      <c r="DWZ1" s="142"/>
      <c r="DXA1" s="142"/>
      <c r="DXB1" s="142"/>
      <c r="DXC1" s="142"/>
      <c r="DXD1" s="142"/>
      <c r="DXE1" s="142"/>
      <c r="DXF1" s="142"/>
      <c r="DXG1" s="142"/>
      <c r="DXH1" s="142"/>
      <c r="DXI1" s="142"/>
      <c r="DXJ1" s="142"/>
      <c r="DXK1" s="142"/>
      <c r="DXL1" s="142"/>
      <c r="DXM1" s="142"/>
      <c r="DXN1" s="142"/>
      <c r="DXO1" s="142"/>
      <c r="DXP1" s="142"/>
      <c r="DXQ1" s="142"/>
      <c r="DXR1" s="142"/>
      <c r="DXS1" s="142"/>
      <c r="DXT1" s="142"/>
      <c r="DXU1" s="142"/>
      <c r="DXV1" s="142"/>
      <c r="DXW1" s="142"/>
      <c r="DXX1" s="142"/>
      <c r="DXY1" s="142"/>
      <c r="DXZ1" s="142"/>
      <c r="DYA1" s="142"/>
      <c r="DYB1" s="142"/>
      <c r="DYC1" s="142"/>
      <c r="DYD1" s="142"/>
      <c r="DYE1" s="142"/>
      <c r="DYF1" s="142"/>
      <c r="DYG1" s="142"/>
      <c r="DYH1" s="142"/>
      <c r="DYI1" s="142"/>
      <c r="DYJ1" s="142"/>
      <c r="DYK1" s="142"/>
      <c r="DYL1" s="142"/>
      <c r="DYM1" s="142"/>
      <c r="DYN1" s="142"/>
      <c r="DYO1" s="142"/>
      <c r="DYP1" s="142"/>
      <c r="DYQ1" s="142"/>
      <c r="DYR1" s="142"/>
      <c r="DYS1" s="142"/>
      <c r="DYT1" s="142"/>
      <c r="DYU1" s="142"/>
      <c r="DYV1" s="142"/>
      <c r="DYW1" s="142"/>
      <c r="DYX1" s="142"/>
      <c r="DYY1" s="142"/>
      <c r="DYZ1" s="142"/>
      <c r="DZA1" s="142"/>
      <c r="DZB1" s="142"/>
      <c r="DZC1" s="142"/>
      <c r="DZD1" s="142"/>
      <c r="DZE1" s="142"/>
      <c r="DZF1" s="142"/>
      <c r="DZG1" s="142"/>
      <c r="DZH1" s="142"/>
      <c r="DZI1" s="142"/>
      <c r="DZJ1" s="142"/>
      <c r="DZK1" s="142"/>
      <c r="DZL1" s="142"/>
      <c r="DZM1" s="142"/>
      <c r="DZN1" s="142"/>
      <c r="DZO1" s="142"/>
      <c r="DZP1" s="142"/>
      <c r="DZQ1" s="142"/>
      <c r="DZR1" s="142"/>
      <c r="DZS1" s="142"/>
      <c r="DZT1" s="142"/>
      <c r="DZU1" s="142"/>
      <c r="DZV1" s="142"/>
      <c r="DZW1" s="142"/>
      <c r="DZX1" s="142"/>
      <c r="DZY1" s="142"/>
      <c r="DZZ1" s="142"/>
      <c r="EAA1" s="142"/>
      <c r="EAB1" s="142"/>
      <c r="EAC1" s="142"/>
      <c r="EAD1" s="142"/>
      <c r="EAE1" s="142"/>
      <c r="EAF1" s="142"/>
      <c r="EAG1" s="142"/>
      <c r="EAH1" s="142"/>
      <c r="EAI1" s="142"/>
      <c r="EAJ1" s="142"/>
      <c r="EAK1" s="142"/>
      <c r="EAL1" s="142"/>
      <c r="EAM1" s="142"/>
      <c r="EAN1" s="142"/>
      <c r="EAO1" s="142"/>
      <c r="EAP1" s="142"/>
      <c r="EAQ1" s="142"/>
      <c r="EAR1" s="142"/>
      <c r="EAS1" s="142"/>
      <c r="EAT1" s="142"/>
      <c r="EAU1" s="142"/>
      <c r="EAV1" s="142"/>
      <c r="EAW1" s="142"/>
      <c r="EAX1" s="142"/>
      <c r="EAY1" s="142"/>
      <c r="EAZ1" s="142"/>
      <c r="EBA1" s="142"/>
      <c r="EBB1" s="142"/>
      <c r="EBC1" s="142"/>
      <c r="EBD1" s="142"/>
      <c r="EBE1" s="142"/>
      <c r="EBF1" s="142"/>
      <c r="EBG1" s="142"/>
      <c r="EBH1" s="142"/>
      <c r="EBI1" s="142"/>
      <c r="EBJ1" s="142"/>
      <c r="EBK1" s="142"/>
      <c r="EBL1" s="142"/>
      <c r="EBM1" s="142"/>
      <c r="EBN1" s="142"/>
      <c r="EBO1" s="142"/>
      <c r="EBP1" s="142"/>
      <c r="EBQ1" s="142"/>
      <c r="EBR1" s="142"/>
      <c r="EBS1" s="142"/>
      <c r="EBT1" s="142"/>
      <c r="EBU1" s="142"/>
      <c r="EBV1" s="142"/>
      <c r="EBW1" s="142"/>
      <c r="EBX1" s="142"/>
      <c r="EBY1" s="142"/>
      <c r="EBZ1" s="142"/>
      <c r="ECA1" s="142"/>
      <c r="ECB1" s="142"/>
      <c r="ECC1" s="142"/>
      <c r="ECD1" s="142"/>
      <c r="ECE1" s="142"/>
      <c r="ECF1" s="142"/>
      <c r="ECG1" s="142"/>
      <c r="ECH1" s="142"/>
      <c r="ECI1" s="142"/>
      <c r="ECJ1" s="142"/>
      <c r="ECK1" s="142"/>
      <c r="ECL1" s="142"/>
      <c r="ECM1" s="142"/>
      <c r="ECN1" s="142"/>
      <c r="ECO1" s="142"/>
      <c r="ECP1" s="142"/>
      <c r="ECQ1" s="142"/>
      <c r="ECR1" s="142"/>
      <c r="ECS1" s="142"/>
      <c r="ECT1" s="142"/>
      <c r="ECU1" s="142"/>
      <c r="ECV1" s="142"/>
      <c r="ECW1" s="142"/>
      <c r="ECX1" s="142"/>
      <c r="ECY1" s="142"/>
      <c r="ECZ1" s="142"/>
      <c r="EDA1" s="142"/>
      <c r="EDB1" s="142"/>
      <c r="EDC1" s="142"/>
      <c r="EDD1" s="142"/>
      <c r="EDE1" s="142"/>
      <c r="EDF1" s="142"/>
      <c r="EDG1" s="142"/>
      <c r="EDH1" s="142"/>
      <c r="EDI1" s="142"/>
      <c r="EDJ1" s="142"/>
      <c r="EDK1" s="142"/>
      <c r="EDL1" s="142"/>
      <c r="EDM1" s="142"/>
      <c r="EDN1" s="142"/>
      <c r="EDO1" s="142"/>
      <c r="EDP1" s="142"/>
      <c r="EDQ1" s="142"/>
      <c r="EDR1" s="142"/>
      <c r="EDS1" s="142"/>
      <c r="EDT1" s="142"/>
      <c r="EDU1" s="142"/>
      <c r="EDV1" s="142"/>
      <c r="EDW1" s="142"/>
      <c r="EDX1" s="142"/>
      <c r="EDY1" s="142"/>
      <c r="EDZ1" s="142"/>
      <c r="EEA1" s="142"/>
      <c r="EEB1" s="142"/>
      <c r="EEC1" s="142"/>
      <c r="EED1" s="142"/>
      <c r="EEE1" s="142"/>
      <c r="EEF1" s="142"/>
      <c r="EEG1" s="142"/>
      <c r="EEH1" s="142"/>
      <c r="EEI1" s="142"/>
      <c r="EEJ1" s="142"/>
      <c r="EEK1" s="142"/>
      <c r="EEL1" s="142"/>
      <c r="EEM1" s="142"/>
      <c r="EEN1" s="142"/>
      <c r="EEO1" s="142"/>
      <c r="EEP1" s="142"/>
      <c r="EEQ1" s="142"/>
      <c r="EER1" s="142"/>
      <c r="EES1" s="142"/>
      <c r="EET1" s="142"/>
      <c r="EEU1" s="142"/>
      <c r="EEV1" s="142"/>
      <c r="EEW1" s="142"/>
      <c r="EEX1" s="142"/>
      <c r="EEY1" s="142"/>
      <c r="EEZ1" s="142"/>
      <c r="EFA1" s="142"/>
      <c r="EFB1" s="142"/>
      <c r="EFC1" s="142"/>
      <c r="EFD1" s="142"/>
      <c r="EFE1" s="142"/>
      <c r="EFF1" s="142"/>
      <c r="EFG1" s="142"/>
      <c r="EFH1" s="142"/>
      <c r="EFI1" s="142"/>
      <c r="EFJ1" s="142"/>
      <c r="EFK1" s="142"/>
      <c r="EFL1" s="142"/>
      <c r="EFM1" s="142"/>
      <c r="EFN1" s="142"/>
      <c r="EFO1" s="142"/>
      <c r="EFP1" s="142"/>
      <c r="EFQ1" s="142"/>
      <c r="EFR1" s="142"/>
      <c r="EFS1" s="142"/>
      <c r="EFT1" s="142"/>
      <c r="EFU1" s="142"/>
      <c r="EFV1" s="142"/>
      <c r="EFW1" s="142"/>
      <c r="EFX1" s="142"/>
      <c r="EFY1" s="142"/>
      <c r="EFZ1" s="142"/>
      <c r="EGA1" s="142"/>
      <c r="EGB1" s="142"/>
      <c r="EGC1" s="142"/>
      <c r="EGD1" s="142"/>
      <c r="EGE1" s="142"/>
      <c r="EGF1" s="142"/>
      <c r="EGG1" s="142"/>
      <c r="EGH1" s="142"/>
      <c r="EGI1" s="142"/>
      <c r="EGJ1" s="142"/>
      <c r="EGK1" s="142"/>
      <c r="EGL1" s="142"/>
      <c r="EGM1" s="142"/>
      <c r="EGN1" s="142"/>
      <c r="EGO1" s="142"/>
      <c r="EGP1" s="142"/>
      <c r="EGQ1" s="142"/>
      <c r="EGR1" s="142"/>
      <c r="EGS1" s="142"/>
      <c r="EGT1" s="142"/>
      <c r="EGU1" s="142"/>
      <c r="EGV1" s="142"/>
      <c r="EGW1" s="142"/>
      <c r="EGX1" s="142"/>
      <c r="EGY1" s="142"/>
      <c r="EGZ1" s="142"/>
      <c r="EHA1" s="142"/>
      <c r="EHB1" s="142"/>
      <c r="EHC1" s="142"/>
      <c r="EHD1" s="142"/>
      <c r="EHE1" s="142"/>
      <c r="EHF1" s="142"/>
      <c r="EHG1" s="142"/>
      <c r="EHH1" s="142"/>
      <c r="EHI1" s="142"/>
      <c r="EHJ1" s="142"/>
      <c r="EHK1" s="142"/>
      <c r="EHL1" s="142"/>
      <c r="EHM1" s="142"/>
      <c r="EHN1" s="142"/>
      <c r="EHO1" s="142"/>
      <c r="EHP1" s="142"/>
      <c r="EHQ1" s="142"/>
      <c r="EHR1" s="142"/>
      <c r="EHS1" s="142"/>
      <c r="EHT1" s="142"/>
      <c r="EHU1" s="142"/>
      <c r="EHV1" s="142"/>
      <c r="EHW1" s="142"/>
      <c r="EHX1" s="142"/>
      <c r="EHY1" s="142"/>
      <c r="EHZ1" s="142"/>
      <c r="EIA1" s="142"/>
      <c r="EIB1" s="142"/>
      <c r="EIC1" s="142"/>
      <c r="EID1" s="142"/>
      <c r="EIE1" s="142"/>
      <c r="EIF1" s="142"/>
      <c r="EIG1" s="142"/>
      <c r="EIH1" s="142"/>
      <c r="EII1" s="142"/>
      <c r="EIJ1" s="142"/>
      <c r="EIK1" s="142"/>
      <c r="EIL1" s="142"/>
      <c r="EIM1" s="142"/>
      <c r="EIN1" s="142"/>
      <c r="EIO1" s="142"/>
      <c r="EIP1" s="142"/>
      <c r="EIQ1" s="142"/>
      <c r="EIR1" s="142"/>
      <c r="EIS1" s="142"/>
      <c r="EIT1" s="142"/>
      <c r="EIU1" s="142"/>
      <c r="EIV1" s="142"/>
      <c r="EIW1" s="142"/>
      <c r="EIX1" s="142"/>
      <c r="EIY1" s="142"/>
      <c r="EIZ1" s="142"/>
      <c r="EJA1" s="142"/>
      <c r="EJB1" s="142"/>
      <c r="EJC1" s="142"/>
      <c r="EJD1" s="142"/>
      <c r="EJE1" s="142"/>
      <c r="EJF1" s="142"/>
      <c r="EJG1" s="142"/>
      <c r="EJH1" s="142"/>
      <c r="EJI1" s="142"/>
      <c r="EJJ1" s="142"/>
      <c r="EJK1" s="142"/>
      <c r="EJL1" s="142"/>
      <c r="EJM1" s="142"/>
      <c r="EJN1" s="142"/>
      <c r="EJO1" s="142"/>
      <c r="EJP1" s="142"/>
      <c r="EJQ1" s="142"/>
      <c r="EJR1" s="142"/>
      <c r="EJS1" s="142"/>
      <c r="EJT1" s="142"/>
      <c r="EJU1" s="142"/>
      <c r="EJV1" s="142"/>
      <c r="EJW1" s="142"/>
      <c r="EJX1" s="142"/>
      <c r="EJY1" s="142"/>
      <c r="EJZ1" s="142"/>
      <c r="EKA1" s="142"/>
      <c r="EKB1" s="142"/>
      <c r="EKC1" s="142"/>
      <c r="EKD1" s="142"/>
      <c r="EKE1" s="142"/>
      <c r="EKF1" s="142"/>
      <c r="EKG1" s="142"/>
      <c r="EKH1" s="142"/>
      <c r="EKI1" s="142"/>
      <c r="EKJ1" s="142"/>
      <c r="EKK1" s="142"/>
      <c r="EKL1" s="142"/>
      <c r="EKM1" s="142"/>
      <c r="EKN1" s="142"/>
      <c r="EKO1" s="142"/>
      <c r="EKP1" s="142"/>
      <c r="EKQ1" s="142"/>
      <c r="EKR1" s="142"/>
      <c r="EKS1" s="142"/>
      <c r="EKT1" s="142"/>
      <c r="EKU1" s="142"/>
      <c r="EKV1" s="142"/>
      <c r="EKW1" s="142"/>
      <c r="EKX1" s="142"/>
      <c r="EKY1" s="142"/>
      <c r="EKZ1" s="142"/>
      <c r="ELA1" s="142"/>
      <c r="ELB1" s="142"/>
      <c r="ELC1" s="142"/>
      <c r="ELD1" s="142"/>
      <c r="ELE1" s="142"/>
      <c r="ELF1" s="142"/>
      <c r="ELG1" s="142"/>
      <c r="ELH1" s="142"/>
      <c r="ELI1" s="142"/>
      <c r="ELJ1" s="142"/>
      <c r="ELK1" s="142"/>
      <c r="ELL1" s="142"/>
      <c r="ELM1" s="142"/>
      <c r="ELN1" s="142"/>
      <c r="ELO1" s="142"/>
      <c r="ELP1" s="142"/>
      <c r="ELQ1" s="142"/>
      <c r="ELR1" s="142"/>
      <c r="ELS1" s="142"/>
      <c r="ELT1" s="142"/>
      <c r="ELU1" s="142"/>
      <c r="ELV1" s="142"/>
      <c r="ELW1" s="142"/>
      <c r="ELX1" s="142"/>
      <c r="ELY1" s="142"/>
      <c r="ELZ1" s="142"/>
      <c r="EMA1" s="142"/>
      <c r="EMB1" s="142"/>
      <c r="EMC1" s="142"/>
      <c r="EMD1" s="142"/>
      <c r="EME1" s="142"/>
      <c r="EMF1" s="142"/>
      <c r="EMG1" s="142"/>
      <c r="EMH1" s="142"/>
      <c r="EMI1" s="142"/>
      <c r="EMJ1" s="142"/>
      <c r="EMK1" s="142"/>
      <c r="EML1" s="142"/>
      <c r="EMM1" s="142"/>
      <c r="EMN1" s="142"/>
      <c r="EMO1" s="142"/>
      <c r="EMP1" s="142"/>
      <c r="EMQ1" s="142"/>
      <c r="EMR1" s="142"/>
      <c r="EMS1" s="142"/>
      <c r="EMT1" s="142"/>
      <c r="EMU1" s="142"/>
      <c r="EMV1" s="142"/>
      <c r="EMW1" s="142"/>
      <c r="EMX1" s="142"/>
      <c r="EMY1" s="142"/>
      <c r="EMZ1" s="142"/>
      <c r="ENA1" s="142"/>
      <c r="ENB1" s="142"/>
      <c r="ENC1" s="142"/>
      <c r="END1" s="142"/>
      <c r="ENE1" s="142"/>
      <c r="ENF1" s="142"/>
      <c r="ENG1" s="142"/>
      <c r="ENH1" s="142"/>
      <c r="ENI1" s="142"/>
      <c r="ENJ1" s="142"/>
      <c r="ENK1" s="142"/>
      <c r="ENL1" s="142"/>
      <c r="ENM1" s="142"/>
      <c r="ENN1" s="142"/>
      <c r="ENO1" s="142"/>
      <c r="ENP1" s="142"/>
      <c r="ENQ1" s="142"/>
      <c r="ENR1" s="142"/>
      <c r="ENS1" s="142"/>
      <c r="ENT1" s="142"/>
      <c r="ENU1" s="142"/>
      <c r="ENV1" s="142"/>
      <c r="ENW1" s="142"/>
      <c r="ENX1" s="142"/>
      <c r="ENY1" s="142"/>
      <c r="ENZ1" s="142"/>
      <c r="EOA1" s="142"/>
      <c r="EOB1" s="142"/>
      <c r="EOC1" s="142"/>
      <c r="EOD1" s="142"/>
      <c r="EOE1" s="142"/>
      <c r="EOF1" s="142"/>
      <c r="EOG1" s="142"/>
      <c r="EOH1" s="142"/>
      <c r="EOI1" s="142"/>
      <c r="EOJ1" s="142"/>
      <c r="EOK1" s="142"/>
      <c r="EOL1" s="142"/>
      <c r="EOM1" s="142"/>
      <c r="EON1" s="142"/>
      <c r="EOO1" s="142"/>
      <c r="EOP1" s="142"/>
      <c r="EOQ1" s="142"/>
      <c r="EOR1" s="142"/>
      <c r="EOS1" s="142"/>
      <c r="EOT1" s="142"/>
      <c r="EOU1" s="142"/>
      <c r="EOV1" s="142"/>
      <c r="EOW1" s="142"/>
      <c r="EOX1" s="142"/>
      <c r="EOY1" s="142"/>
      <c r="EOZ1" s="142"/>
      <c r="EPA1" s="142"/>
      <c r="EPB1" s="142"/>
      <c r="EPC1" s="142"/>
      <c r="EPD1" s="142"/>
      <c r="EPE1" s="142"/>
      <c r="EPF1" s="142"/>
      <c r="EPG1" s="142"/>
      <c r="EPH1" s="142"/>
      <c r="EPI1" s="142"/>
      <c r="EPJ1" s="142"/>
      <c r="EPK1" s="142"/>
      <c r="EPL1" s="142"/>
      <c r="EPM1" s="142"/>
      <c r="EPN1" s="142"/>
      <c r="EPO1" s="142"/>
      <c r="EPP1" s="142"/>
      <c r="EPQ1" s="142"/>
      <c r="EPR1" s="142"/>
      <c r="EPS1" s="142"/>
      <c r="EPT1" s="142"/>
      <c r="EPU1" s="142"/>
      <c r="EPV1" s="142"/>
      <c r="EPW1" s="142"/>
      <c r="EPX1" s="142"/>
      <c r="EPY1" s="142"/>
      <c r="EPZ1" s="142"/>
      <c r="EQA1" s="142"/>
      <c r="EQB1" s="142"/>
      <c r="EQC1" s="142"/>
      <c r="EQD1" s="142"/>
      <c r="EQE1" s="142"/>
      <c r="EQF1" s="142"/>
      <c r="EQG1" s="142"/>
      <c r="EQH1" s="142"/>
      <c r="EQI1" s="142"/>
      <c r="EQJ1" s="142"/>
      <c r="EQK1" s="142"/>
      <c r="EQL1" s="142"/>
      <c r="EQM1" s="142"/>
      <c r="EQN1" s="142"/>
      <c r="EQO1" s="142"/>
      <c r="EQP1" s="142"/>
      <c r="EQQ1" s="142"/>
      <c r="EQR1" s="142"/>
      <c r="EQS1" s="142"/>
      <c r="EQT1" s="142"/>
      <c r="EQU1" s="142"/>
      <c r="EQV1" s="142"/>
      <c r="EQW1" s="142"/>
      <c r="EQX1" s="142"/>
      <c r="EQY1" s="142"/>
      <c r="EQZ1" s="142"/>
      <c r="ERA1" s="142"/>
      <c r="ERB1" s="142"/>
      <c r="ERC1" s="142"/>
      <c r="ERD1" s="142"/>
      <c r="ERE1" s="142"/>
      <c r="ERF1" s="142"/>
      <c r="ERG1" s="142"/>
      <c r="ERH1" s="142"/>
      <c r="ERI1" s="142"/>
      <c r="ERJ1" s="142"/>
      <c r="ERK1" s="142"/>
      <c r="ERL1" s="142"/>
      <c r="ERM1" s="142"/>
      <c r="ERN1" s="142"/>
      <c r="ERO1" s="142"/>
      <c r="ERP1" s="142"/>
      <c r="ERQ1" s="142"/>
      <c r="ERR1" s="142"/>
      <c r="ERS1" s="142"/>
      <c r="ERT1" s="142"/>
      <c r="ERU1" s="142"/>
      <c r="ERV1" s="142"/>
      <c r="ERW1" s="142"/>
      <c r="ERX1" s="142"/>
      <c r="ERY1" s="142"/>
      <c r="ERZ1" s="142"/>
      <c r="ESA1" s="142"/>
      <c r="ESB1" s="142"/>
      <c r="ESC1" s="142"/>
      <c r="ESD1" s="142"/>
      <c r="ESE1" s="142"/>
      <c r="ESF1" s="142"/>
      <c r="ESG1" s="142"/>
      <c r="ESH1" s="142"/>
      <c r="ESI1" s="142"/>
      <c r="ESJ1" s="142"/>
      <c r="ESK1" s="142"/>
      <c r="ESL1" s="142"/>
      <c r="ESM1" s="142"/>
      <c r="ESN1" s="142"/>
      <c r="ESO1" s="142"/>
      <c r="ESP1" s="142"/>
      <c r="ESQ1" s="142"/>
      <c r="ESR1" s="142"/>
      <c r="ESS1" s="142"/>
      <c r="EST1" s="142"/>
      <c r="ESU1" s="142"/>
      <c r="ESV1" s="142"/>
      <c r="ESW1" s="142"/>
      <c r="ESX1" s="142"/>
      <c r="ESY1" s="142"/>
      <c r="ESZ1" s="142"/>
      <c r="ETA1" s="142"/>
      <c r="ETB1" s="142"/>
      <c r="ETC1" s="142"/>
      <c r="ETD1" s="142"/>
      <c r="ETE1" s="142"/>
      <c r="ETF1" s="142"/>
      <c r="ETG1" s="142"/>
      <c r="ETH1" s="142"/>
      <c r="ETI1" s="142"/>
      <c r="ETJ1" s="142"/>
      <c r="ETK1" s="142"/>
      <c r="ETL1" s="142"/>
      <c r="ETM1" s="142"/>
      <c r="ETN1" s="142"/>
      <c r="ETO1" s="142"/>
      <c r="ETP1" s="142"/>
      <c r="ETQ1" s="142"/>
      <c r="ETR1" s="142"/>
      <c r="ETS1" s="142"/>
      <c r="ETT1" s="142"/>
      <c r="ETU1" s="142"/>
      <c r="ETV1" s="142"/>
      <c r="ETW1" s="142"/>
      <c r="ETX1" s="142"/>
      <c r="ETY1" s="142"/>
      <c r="ETZ1" s="142"/>
      <c r="EUA1" s="142"/>
      <c r="EUB1" s="142"/>
      <c r="EUC1" s="142"/>
      <c r="EUD1" s="142"/>
      <c r="EUE1" s="142"/>
      <c r="EUF1" s="142"/>
      <c r="EUG1" s="142"/>
      <c r="EUH1" s="142"/>
      <c r="EUI1" s="142"/>
      <c r="EUJ1" s="142"/>
      <c r="EUK1" s="142"/>
      <c r="EUL1" s="142"/>
      <c r="EUM1" s="142"/>
      <c r="EUN1" s="142"/>
      <c r="EUO1" s="142"/>
      <c r="EUP1" s="142"/>
      <c r="EUQ1" s="142"/>
      <c r="EUR1" s="142"/>
      <c r="EUS1" s="142"/>
      <c r="EUT1" s="142"/>
      <c r="EUU1" s="142"/>
      <c r="EUV1" s="142"/>
      <c r="EUW1" s="142"/>
      <c r="EUX1" s="142"/>
      <c r="EUY1" s="142"/>
      <c r="EUZ1" s="142"/>
      <c r="EVA1" s="142"/>
      <c r="EVB1" s="142"/>
      <c r="EVC1" s="142"/>
      <c r="EVD1" s="142"/>
      <c r="EVE1" s="142"/>
      <c r="EVF1" s="142"/>
      <c r="EVG1" s="142"/>
      <c r="EVH1" s="142"/>
      <c r="EVI1" s="142"/>
      <c r="EVJ1" s="142"/>
      <c r="EVK1" s="142"/>
      <c r="EVL1" s="142"/>
      <c r="EVM1" s="142"/>
      <c r="EVN1" s="142"/>
      <c r="EVO1" s="142"/>
      <c r="EVP1" s="142"/>
      <c r="EVQ1" s="142"/>
      <c r="EVR1" s="142"/>
      <c r="EVS1" s="142"/>
      <c r="EVT1" s="142"/>
      <c r="EVU1" s="142"/>
      <c r="EVV1" s="142"/>
      <c r="EVW1" s="142"/>
      <c r="EVX1" s="142"/>
      <c r="EVY1" s="142"/>
      <c r="EVZ1" s="142"/>
      <c r="EWA1" s="142"/>
      <c r="EWB1" s="142"/>
      <c r="EWC1" s="142"/>
      <c r="EWD1" s="142"/>
      <c r="EWE1" s="142"/>
      <c r="EWF1" s="142"/>
      <c r="EWG1" s="142"/>
      <c r="EWH1" s="142"/>
      <c r="EWI1" s="142"/>
      <c r="EWJ1" s="142"/>
      <c r="EWK1" s="142"/>
      <c r="EWL1" s="142"/>
      <c r="EWM1" s="142"/>
      <c r="EWN1" s="142"/>
      <c r="EWO1" s="142"/>
      <c r="EWP1" s="142"/>
      <c r="EWQ1" s="142"/>
      <c r="EWR1" s="142"/>
      <c r="EWS1" s="142"/>
      <c r="EWT1" s="142"/>
      <c r="EWU1" s="142"/>
      <c r="EWV1" s="142"/>
      <c r="EWW1" s="142"/>
      <c r="EWX1" s="142"/>
      <c r="EWY1" s="142"/>
      <c r="EWZ1" s="142"/>
      <c r="EXA1" s="142"/>
      <c r="EXB1" s="142"/>
      <c r="EXC1" s="142"/>
      <c r="EXD1" s="142"/>
      <c r="EXE1" s="142"/>
      <c r="EXF1" s="142"/>
      <c r="EXG1" s="142"/>
      <c r="EXH1" s="142"/>
      <c r="EXI1" s="142"/>
      <c r="EXJ1" s="142"/>
      <c r="EXK1" s="142"/>
      <c r="EXL1" s="142"/>
      <c r="EXM1" s="142"/>
      <c r="EXN1" s="142"/>
      <c r="EXO1" s="142"/>
      <c r="EXP1" s="142"/>
      <c r="EXQ1" s="142"/>
      <c r="EXR1" s="142"/>
      <c r="EXS1" s="142"/>
      <c r="EXT1" s="142"/>
      <c r="EXU1" s="142"/>
      <c r="EXV1" s="142"/>
      <c r="EXW1" s="142"/>
      <c r="EXX1" s="142"/>
      <c r="EXY1" s="142"/>
      <c r="EXZ1" s="142"/>
      <c r="EYA1" s="142"/>
      <c r="EYB1" s="142"/>
      <c r="EYC1" s="142"/>
      <c r="EYD1" s="142"/>
      <c r="EYE1" s="142"/>
      <c r="EYF1" s="142"/>
      <c r="EYG1" s="142"/>
      <c r="EYH1" s="142"/>
      <c r="EYI1" s="142"/>
      <c r="EYJ1" s="142"/>
      <c r="EYK1" s="142"/>
      <c r="EYL1" s="142"/>
      <c r="EYM1" s="142"/>
      <c r="EYN1" s="142"/>
      <c r="EYO1" s="142"/>
      <c r="EYP1" s="142"/>
      <c r="EYQ1" s="142"/>
      <c r="EYR1" s="142"/>
      <c r="EYS1" s="142"/>
      <c r="EYT1" s="142"/>
      <c r="EYU1" s="142"/>
      <c r="EYV1" s="142"/>
      <c r="EYW1" s="142"/>
      <c r="EYX1" s="142"/>
      <c r="EYY1" s="142"/>
      <c r="EYZ1" s="142"/>
      <c r="EZA1" s="142"/>
      <c r="EZB1" s="142"/>
      <c r="EZC1" s="142"/>
      <c r="EZD1" s="142"/>
      <c r="EZE1" s="142"/>
      <c r="EZF1" s="142"/>
      <c r="EZG1" s="142"/>
      <c r="EZH1" s="142"/>
      <c r="EZI1" s="142"/>
      <c r="EZJ1" s="142"/>
      <c r="EZK1" s="142"/>
      <c r="EZL1" s="142"/>
      <c r="EZM1" s="142"/>
      <c r="EZN1" s="142"/>
      <c r="EZO1" s="142"/>
      <c r="EZP1" s="142"/>
      <c r="EZQ1" s="142"/>
      <c r="EZR1" s="142"/>
      <c r="EZS1" s="142"/>
      <c r="EZT1" s="142"/>
      <c r="EZU1" s="142"/>
      <c r="EZV1" s="142"/>
      <c r="EZW1" s="142"/>
      <c r="EZX1" s="142"/>
      <c r="EZY1" s="142"/>
      <c r="EZZ1" s="142"/>
      <c r="FAA1" s="142"/>
      <c r="FAB1" s="142"/>
      <c r="FAC1" s="142"/>
      <c r="FAD1" s="142"/>
      <c r="FAE1" s="142"/>
      <c r="FAF1" s="142"/>
      <c r="FAG1" s="142"/>
      <c r="FAH1" s="142"/>
      <c r="FAI1" s="142"/>
      <c r="FAJ1" s="142"/>
      <c r="FAK1" s="142"/>
      <c r="FAL1" s="142"/>
      <c r="FAM1" s="142"/>
      <c r="FAN1" s="142"/>
      <c r="FAO1" s="142"/>
      <c r="FAP1" s="142"/>
      <c r="FAQ1" s="142"/>
      <c r="FAR1" s="142"/>
      <c r="FAS1" s="142"/>
      <c r="FAT1" s="142"/>
      <c r="FAU1" s="142"/>
      <c r="FAV1" s="142"/>
      <c r="FAW1" s="142"/>
      <c r="FAX1" s="142"/>
      <c r="FAY1" s="142"/>
      <c r="FAZ1" s="142"/>
      <c r="FBA1" s="142"/>
      <c r="FBB1" s="142"/>
      <c r="FBC1" s="142"/>
      <c r="FBD1" s="142"/>
      <c r="FBE1" s="142"/>
      <c r="FBF1" s="142"/>
      <c r="FBG1" s="142"/>
      <c r="FBH1" s="142"/>
      <c r="FBI1" s="142"/>
      <c r="FBJ1" s="142"/>
      <c r="FBK1" s="142"/>
      <c r="FBL1" s="142"/>
      <c r="FBM1" s="142"/>
      <c r="FBN1" s="142"/>
      <c r="FBO1" s="142"/>
      <c r="FBP1" s="142"/>
      <c r="FBQ1" s="142"/>
      <c r="FBR1" s="142"/>
      <c r="FBS1" s="142"/>
      <c r="FBT1" s="142"/>
      <c r="FBU1" s="142"/>
      <c r="FBV1" s="142"/>
      <c r="FBW1" s="142"/>
      <c r="FBX1" s="142"/>
      <c r="FBY1" s="142"/>
      <c r="FBZ1" s="142"/>
      <c r="FCA1" s="142"/>
      <c r="FCB1" s="142"/>
      <c r="FCC1" s="142"/>
      <c r="FCD1" s="142"/>
      <c r="FCE1" s="142"/>
      <c r="FCF1" s="142"/>
      <c r="FCG1" s="142"/>
      <c r="FCH1" s="142"/>
      <c r="FCI1" s="142"/>
      <c r="FCJ1" s="142"/>
      <c r="FCK1" s="142"/>
      <c r="FCL1" s="142"/>
      <c r="FCM1" s="142"/>
      <c r="FCN1" s="142"/>
      <c r="FCO1" s="142"/>
      <c r="FCP1" s="142"/>
      <c r="FCQ1" s="142"/>
      <c r="FCR1" s="142"/>
      <c r="FCS1" s="142"/>
      <c r="FCT1" s="142"/>
      <c r="FCU1" s="142"/>
      <c r="FCV1" s="142"/>
      <c r="FCW1" s="142"/>
      <c r="FCX1" s="142"/>
      <c r="FCY1" s="142"/>
      <c r="FCZ1" s="142"/>
      <c r="FDA1" s="142"/>
      <c r="FDB1" s="142"/>
      <c r="FDC1" s="142"/>
      <c r="FDD1" s="142"/>
      <c r="FDE1" s="142"/>
      <c r="FDF1" s="142"/>
      <c r="FDG1" s="142"/>
      <c r="FDH1" s="142"/>
      <c r="FDI1" s="142"/>
      <c r="FDJ1" s="142"/>
      <c r="FDK1" s="142"/>
      <c r="FDL1" s="142"/>
      <c r="FDM1" s="142"/>
      <c r="FDN1" s="142"/>
      <c r="FDO1" s="142"/>
      <c r="FDP1" s="142"/>
      <c r="FDQ1" s="142"/>
      <c r="FDR1" s="142"/>
      <c r="FDS1" s="142"/>
      <c r="FDT1" s="142"/>
      <c r="FDU1" s="142"/>
      <c r="FDV1" s="142"/>
      <c r="FDW1" s="142"/>
      <c r="FDX1" s="142"/>
      <c r="FDY1" s="142"/>
      <c r="FDZ1" s="142"/>
      <c r="FEA1" s="142"/>
      <c r="FEB1" s="142"/>
      <c r="FEC1" s="142"/>
      <c r="FED1" s="142"/>
      <c r="FEE1" s="142"/>
      <c r="FEF1" s="142"/>
      <c r="FEG1" s="142"/>
      <c r="FEH1" s="142"/>
      <c r="FEI1" s="142"/>
      <c r="FEJ1" s="142"/>
      <c r="FEK1" s="142"/>
      <c r="FEL1" s="142"/>
      <c r="FEM1" s="142"/>
      <c r="FEN1" s="142"/>
      <c r="FEO1" s="142"/>
      <c r="FEP1" s="142"/>
      <c r="FEQ1" s="142"/>
      <c r="FER1" s="142"/>
      <c r="FES1" s="142"/>
      <c r="FET1" s="142"/>
      <c r="FEU1" s="142"/>
      <c r="FEV1" s="142"/>
      <c r="FEW1" s="142"/>
      <c r="FEX1" s="142"/>
      <c r="FEY1" s="142"/>
      <c r="FEZ1" s="142"/>
      <c r="FFA1" s="142"/>
      <c r="FFB1" s="142"/>
      <c r="FFC1" s="142"/>
      <c r="FFD1" s="142"/>
      <c r="FFE1" s="142"/>
      <c r="FFF1" s="142"/>
      <c r="FFG1" s="142"/>
      <c r="FFH1" s="142"/>
      <c r="FFI1" s="142"/>
      <c r="FFJ1" s="142"/>
      <c r="FFK1" s="142"/>
      <c r="FFL1" s="142"/>
      <c r="FFM1" s="142"/>
      <c r="FFN1" s="142"/>
      <c r="FFO1" s="142"/>
      <c r="FFP1" s="142"/>
      <c r="FFQ1" s="142"/>
      <c r="FFR1" s="142"/>
      <c r="FFS1" s="142"/>
      <c r="FFT1" s="142"/>
      <c r="FFU1" s="142"/>
      <c r="FFV1" s="142"/>
      <c r="FFW1" s="142"/>
      <c r="FFX1" s="142"/>
      <c r="FFY1" s="142"/>
      <c r="FFZ1" s="142"/>
      <c r="FGA1" s="142"/>
      <c r="FGB1" s="142"/>
      <c r="FGC1" s="142"/>
      <c r="FGD1" s="142"/>
      <c r="FGE1" s="142"/>
      <c r="FGF1" s="142"/>
      <c r="FGG1" s="142"/>
      <c r="FGH1" s="142"/>
      <c r="FGI1" s="142"/>
      <c r="FGJ1" s="142"/>
      <c r="FGK1" s="142"/>
      <c r="FGL1" s="142"/>
      <c r="FGM1" s="142"/>
      <c r="FGN1" s="142"/>
      <c r="FGO1" s="142"/>
      <c r="FGP1" s="142"/>
      <c r="FGQ1" s="142"/>
      <c r="FGR1" s="142"/>
      <c r="FGS1" s="142"/>
      <c r="FGT1" s="142"/>
      <c r="FGU1" s="142"/>
      <c r="FGV1" s="142"/>
      <c r="FGW1" s="142"/>
      <c r="FGX1" s="142"/>
      <c r="FGY1" s="142"/>
      <c r="FGZ1" s="142"/>
      <c r="FHA1" s="142"/>
      <c r="FHB1" s="142"/>
      <c r="FHC1" s="142"/>
      <c r="FHD1" s="142"/>
      <c r="FHE1" s="142"/>
      <c r="FHF1" s="142"/>
      <c r="FHG1" s="142"/>
      <c r="FHH1" s="142"/>
      <c r="FHI1" s="142"/>
      <c r="FHJ1" s="142"/>
      <c r="FHK1" s="142"/>
      <c r="FHL1" s="142"/>
      <c r="FHM1" s="142"/>
      <c r="FHN1" s="142"/>
      <c r="FHO1" s="142"/>
      <c r="FHP1" s="142"/>
      <c r="FHQ1" s="142"/>
      <c r="FHR1" s="142"/>
      <c r="FHS1" s="142"/>
      <c r="FHT1" s="142"/>
      <c r="FHU1" s="142"/>
      <c r="FHV1" s="142"/>
      <c r="FHW1" s="142"/>
      <c r="FHX1" s="142"/>
      <c r="FHY1" s="142"/>
      <c r="FHZ1" s="142"/>
      <c r="FIA1" s="142"/>
      <c r="FIB1" s="142"/>
      <c r="FIC1" s="142"/>
      <c r="FID1" s="142"/>
      <c r="FIE1" s="142"/>
      <c r="FIF1" s="142"/>
      <c r="FIG1" s="142"/>
      <c r="FIH1" s="142"/>
      <c r="FII1" s="142"/>
      <c r="FIJ1" s="142"/>
      <c r="FIK1" s="142"/>
      <c r="FIL1" s="142"/>
      <c r="FIM1" s="142"/>
      <c r="FIN1" s="142"/>
      <c r="FIO1" s="142"/>
      <c r="FIP1" s="142"/>
      <c r="FIQ1" s="142"/>
      <c r="FIR1" s="142"/>
      <c r="FIS1" s="142"/>
      <c r="FIT1" s="142"/>
      <c r="FIU1" s="142"/>
      <c r="FIV1" s="142"/>
      <c r="FIW1" s="142"/>
      <c r="FIX1" s="142"/>
      <c r="FIY1" s="142"/>
      <c r="FIZ1" s="142"/>
      <c r="FJA1" s="142"/>
      <c r="FJB1" s="142"/>
      <c r="FJC1" s="142"/>
      <c r="FJD1" s="142"/>
      <c r="FJE1" s="142"/>
      <c r="FJF1" s="142"/>
      <c r="FJG1" s="142"/>
      <c r="FJH1" s="142"/>
      <c r="FJI1" s="142"/>
      <c r="FJJ1" s="142"/>
      <c r="FJK1" s="142"/>
      <c r="FJL1" s="142"/>
      <c r="FJM1" s="142"/>
      <c r="FJN1" s="142"/>
      <c r="FJO1" s="142"/>
      <c r="FJP1" s="142"/>
      <c r="FJQ1" s="142"/>
      <c r="FJR1" s="142"/>
      <c r="FJS1" s="142"/>
      <c r="FJT1" s="142"/>
      <c r="FJU1" s="142"/>
      <c r="FJV1" s="142"/>
      <c r="FJW1" s="142"/>
      <c r="FJX1" s="142"/>
      <c r="FJY1" s="142"/>
      <c r="FJZ1" s="142"/>
      <c r="FKA1" s="142"/>
      <c r="FKB1" s="142"/>
      <c r="FKC1" s="142"/>
      <c r="FKD1" s="142"/>
      <c r="FKE1" s="142"/>
      <c r="FKF1" s="142"/>
      <c r="FKG1" s="142"/>
      <c r="FKH1" s="142"/>
      <c r="FKI1" s="142"/>
      <c r="FKJ1" s="142"/>
      <c r="FKK1" s="142"/>
      <c r="FKL1" s="142"/>
      <c r="FKM1" s="142"/>
      <c r="FKN1" s="142"/>
      <c r="FKO1" s="142"/>
      <c r="FKP1" s="142"/>
      <c r="FKQ1" s="142"/>
      <c r="FKR1" s="142"/>
      <c r="FKS1" s="142"/>
      <c r="FKT1" s="142"/>
      <c r="FKU1" s="142"/>
      <c r="FKV1" s="142"/>
      <c r="FKW1" s="142"/>
      <c r="FKX1" s="142"/>
      <c r="FKY1" s="142"/>
      <c r="FKZ1" s="142"/>
      <c r="FLA1" s="142"/>
      <c r="FLB1" s="142"/>
      <c r="FLC1" s="142"/>
      <c r="FLD1" s="142"/>
      <c r="FLE1" s="142"/>
      <c r="FLF1" s="142"/>
      <c r="FLG1" s="142"/>
      <c r="FLH1" s="142"/>
      <c r="FLI1" s="142"/>
      <c r="FLJ1" s="142"/>
      <c r="FLK1" s="142"/>
      <c r="FLL1" s="142"/>
      <c r="FLM1" s="142"/>
      <c r="FLN1" s="142"/>
      <c r="FLO1" s="142"/>
      <c r="FLP1" s="142"/>
      <c r="FLQ1" s="142"/>
      <c r="FLR1" s="142"/>
      <c r="FLS1" s="142"/>
      <c r="FLT1" s="142"/>
      <c r="FLU1" s="142"/>
      <c r="FLV1" s="142"/>
      <c r="FLW1" s="142"/>
      <c r="FLX1" s="142"/>
      <c r="FLY1" s="142"/>
      <c r="FLZ1" s="142"/>
      <c r="FMA1" s="142"/>
      <c r="FMB1" s="142"/>
      <c r="FMC1" s="142"/>
      <c r="FMD1" s="142"/>
      <c r="FME1" s="142"/>
      <c r="FMF1" s="142"/>
      <c r="FMG1" s="142"/>
      <c r="FMH1" s="142"/>
      <c r="FMI1" s="142"/>
      <c r="FMJ1" s="142"/>
      <c r="FMK1" s="142"/>
      <c r="FML1" s="142"/>
      <c r="FMM1" s="142"/>
      <c r="FMN1" s="142"/>
      <c r="FMO1" s="142"/>
      <c r="FMP1" s="142"/>
      <c r="FMQ1" s="142"/>
      <c r="FMR1" s="142"/>
      <c r="FMS1" s="142"/>
      <c r="FMT1" s="142"/>
      <c r="FMU1" s="142"/>
      <c r="FMV1" s="142"/>
      <c r="FMW1" s="142"/>
      <c r="FMX1" s="142"/>
      <c r="FMY1" s="142"/>
      <c r="FMZ1" s="142"/>
      <c r="FNA1" s="142"/>
      <c r="FNB1" s="142"/>
      <c r="FNC1" s="142"/>
      <c r="FND1" s="142"/>
      <c r="FNE1" s="142"/>
      <c r="FNF1" s="142"/>
      <c r="FNG1" s="142"/>
      <c r="FNH1" s="142"/>
      <c r="FNI1" s="142"/>
      <c r="FNJ1" s="142"/>
      <c r="FNK1" s="142"/>
      <c r="FNL1" s="142"/>
      <c r="FNM1" s="142"/>
      <c r="FNN1" s="142"/>
      <c r="FNO1" s="142"/>
      <c r="FNP1" s="142"/>
      <c r="FNQ1" s="142"/>
      <c r="FNR1" s="142"/>
      <c r="FNS1" s="142"/>
      <c r="FNT1" s="142"/>
      <c r="FNU1" s="142"/>
      <c r="FNV1" s="142"/>
      <c r="FNW1" s="142"/>
      <c r="FNX1" s="142"/>
      <c r="FNY1" s="142"/>
      <c r="FNZ1" s="142"/>
      <c r="FOA1" s="142"/>
      <c r="FOB1" s="142"/>
      <c r="FOC1" s="142"/>
      <c r="FOD1" s="142"/>
      <c r="FOE1" s="142"/>
      <c r="FOF1" s="142"/>
      <c r="FOG1" s="142"/>
      <c r="FOH1" s="142"/>
      <c r="FOI1" s="142"/>
      <c r="FOJ1" s="142"/>
      <c r="FOK1" s="142"/>
      <c r="FOL1" s="142"/>
      <c r="FOM1" s="142"/>
      <c r="FON1" s="142"/>
      <c r="FOO1" s="142"/>
      <c r="FOP1" s="142"/>
      <c r="FOQ1" s="142"/>
      <c r="FOR1" s="142"/>
      <c r="FOS1" s="142"/>
      <c r="FOT1" s="142"/>
      <c r="FOU1" s="142"/>
      <c r="FOV1" s="142"/>
      <c r="FOW1" s="142"/>
      <c r="FOX1" s="142"/>
      <c r="FOY1" s="142"/>
      <c r="FOZ1" s="142"/>
      <c r="FPA1" s="142"/>
      <c r="FPB1" s="142"/>
      <c r="FPC1" s="142"/>
      <c r="FPD1" s="142"/>
      <c r="FPE1" s="142"/>
      <c r="FPF1" s="142"/>
      <c r="FPG1" s="142"/>
      <c r="FPH1" s="142"/>
      <c r="FPI1" s="142"/>
      <c r="FPJ1" s="142"/>
      <c r="FPK1" s="142"/>
      <c r="FPL1" s="142"/>
      <c r="FPM1" s="142"/>
      <c r="FPN1" s="142"/>
      <c r="FPO1" s="142"/>
      <c r="FPP1" s="142"/>
      <c r="FPQ1" s="142"/>
      <c r="FPR1" s="142"/>
      <c r="FPS1" s="142"/>
      <c r="FPT1" s="142"/>
      <c r="FPU1" s="142"/>
      <c r="FPV1" s="142"/>
      <c r="FPW1" s="142"/>
      <c r="FPX1" s="142"/>
      <c r="FPY1" s="142"/>
      <c r="FPZ1" s="142"/>
      <c r="FQA1" s="142"/>
      <c r="FQB1" s="142"/>
      <c r="FQC1" s="142"/>
      <c r="FQD1" s="142"/>
      <c r="FQE1" s="142"/>
      <c r="FQF1" s="142"/>
      <c r="FQG1" s="142"/>
      <c r="FQH1" s="142"/>
      <c r="FQI1" s="142"/>
      <c r="FQJ1" s="142"/>
      <c r="FQK1" s="142"/>
      <c r="FQL1" s="142"/>
      <c r="FQM1" s="142"/>
      <c r="FQN1" s="142"/>
      <c r="FQO1" s="142"/>
      <c r="FQP1" s="142"/>
      <c r="FQQ1" s="142"/>
      <c r="FQR1" s="142"/>
      <c r="FQS1" s="142"/>
      <c r="FQT1" s="142"/>
      <c r="FQU1" s="142"/>
      <c r="FQV1" s="142"/>
      <c r="FQW1" s="142"/>
      <c r="FQX1" s="142"/>
      <c r="FQY1" s="142"/>
      <c r="FQZ1" s="142"/>
      <c r="FRA1" s="142"/>
      <c r="FRB1" s="142"/>
      <c r="FRC1" s="142"/>
      <c r="FRD1" s="142"/>
      <c r="FRE1" s="142"/>
      <c r="FRF1" s="142"/>
      <c r="FRG1" s="142"/>
      <c r="FRH1" s="142"/>
      <c r="FRI1" s="142"/>
      <c r="FRJ1" s="142"/>
      <c r="FRK1" s="142"/>
      <c r="FRL1" s="142"/>
      <c r="FRM1" s="142"/>
      <c r="FRN1" s="142"/>
      <c r="FRO1" s="142"/>
      <c r="FRP1" s="142"/>
      <c r="FRQ1" s="142"/>
      <c r="FRR1" s="142"/>
      <c r="FRS1" s="142"/>
      <c r="FRT1" s="142"/>
      <c r="FRU1" s="142"/>
      <c r="FRV1" s="142"/>
      <c r="FRW1" s="142"/>
      <c r="FRX1" s="142"/>
      <c r="FRY1" s="142"/>
      <c r="FRZ1" s="142"/>
      <c r="FSA1" s="142"/>
      <c r="FSB1" s="142"/>
      <c r="FSC1" s="142"/>
      <c r="FSD1" s="142"/>
      <c r="FSE1" s="142"/>
      <c r="FSF1" s="142"/>
      <c r="FSG1" s="142"/>
      <c r="FSH1" s="142"/>
      <c r="FSI1" s="142"/>
      <c r="FSJ1" s="142"/>
      <c r="FSK1" s="142"/>
      <c r="FSL1" s="142"/>
      <c r="FSM1" s="142"/>
      <c r="FSN1" s="142"/>
      <c r="FSO1" s="142"/>
      <c r="FSP1" s="142"/>
      <c r="FSQ1" s="142"/>
      <c r="FSR1" s="142"/>
      <c r="FSS1" s="142"/>
      <c r="FST1" s="142"/>
      <c r="FSU1" s="142"/>
      <c r="FSV1" s="142"/>
      <c r="FSW1" s="142"/>
      <c r="FSX1" s="142"/>
      <c r="FSY1" s="142"/>
      <c r="FSZ1" s="142"/>
      <c r="FTA1" s="142"/>
      <c r="FTB1" s="142"/>
      <c r="FTC1" s="142"/>
      <c r="FTD1" s="142"/>
      <c r="FTE1" s="142"/>
      <c r="FTF1" s="142"/>
      <c r="FTG1" s="142"/>
      <c r="FTH1" s="142"/>
      <c r="FTI1" s="142"/>
      <c r="FTJ1" s="142"/>
      <c r="FTK1" s="142"/>
      <c r="FTL1" s="142"/>
      <c r="FTM1" s="142"/>
      <c r="FTN1" s="142"/>
      <c r="FTO1" s="142"/>
      <c r="FTP1" s="142"/>
      <c r="FTQ1" s="142"/>
      <c r="FTR1" s="142"/>
      <c r="FTS1" s="142"/>
      <c r="FTT1" s="142"/>
      <c r="FTU1" s="142"/>
      <c r="FTV1" s="142"/>
      <c r="FTW1" s="142"/>
      <c r="FTX1" s="142"/>
      <c r="FTY1" s="142"/>
      <c r="FTZ1" s="142"/>
      <c r="FUA1" s="142"/>
      <c r="FUB1" s="142"/>
      <c r="FUC1" s="142"/>
      <c r="FUD1" s="142"/>
      <c r="FUE1" s="142"/>
      <c r="FUF1" s="142"/>
      <c r="FUG1" s="142"/>
      <c r="FUH1" s="142"/>
      <c r="FUI1" s="142"/>
      <c r="FUJ1" s="142"/>
      <c r="FUK1" s="142"/>
      <c r="FUL1" s="142"/>
      <c r="FUM1" s="142"/>
      <c r="FUN1" s="142"/>
      <c r="FUO1" s="142"/>
      <c r="FUP1" s="142"/>
      <c r="FUQ1" s="142"/>
      <c r="FUR1" s="142"/>
      <c r="FUS1" s="142"/>
      <c r="FUT1" s="142"/>
      <c r="FUU1" s="142"/>
      <c r="FUV1" s="142"/>
      <c r="FUW1" s="142"/>
      <c r="FUX1" s="142"/>
      <c r="FUY1" s="142"/>
      <c r="FUZ1" s="142"/>
      <c r="FVA1" s="142"/>
      <c r="FVB1" s="142"/>
      <c r="FVC1" s="142"/>
      <c r="FVD1" s="142"/>
      <c r="FVE1" s="142"/>
      <c r="FVF1" s="142"/>
      <c r="FVG1" s="142"/>
      <c r="FVH1" s="142"/>
      <c r="FVI1" s="142"/>
      <c r="FVJ1" s="142"/>
      <c r="FVK1" s="142"/>
      <c r="FVL1" s="142"/>
      <c r="FVM1" s="142"/>
      <c r="FVN1" s="142"/>
      <c r="FVO1" s="142"/>
      <c r="FVP1" s="142"/>
      <c r="FVQ1" s="142"/>
      <c r="FVR1" s="142"/>
      <c r="FVS1" s="142"/>
      <c r="FVT1" s="142"/>
      <c r="FVU1" s="142"/>
      <c r="FVV1" s="142"/>
      <c r="FVW1" s="142"/>
      <c r="FVX1" s="142"/>
      <c r="FVY1" s="142"/>
      <c r="FVZ1" s="142"/>
      <c r="FWA1" s="142"/>
      <c r="FWB1" s="142"/>
      <c r="FWC1" s="142"/>
      <c r="FWD1" s="142"/>
      <c r="FWE1" s="142"/>
      <c r="FWF1" s="142"/>
      <c r="FWG1" s="142"/>
      <c r="FWH1" s="142"/>
      <c r="FWI1" s="142"/>
      <c r="FWJ1" s="142"/>
      <c r="FWK1" s="142"/>
      <c r="FWL1" s="142"/>
      <c r="FWM1" s="142"/>
      <c r="FWN1" s="142"/>
      <c r="FWO1" s="142"/>
      <c r="FWP1" s="142"/>
      <c r="FWQ1" s="142"/>
      <c r="FWR1" s="142"/>
      <c r="FWS1" s="142"/>
      <c r="FWT1" s="142"/>
      <c r="FWU1" s="142"/>
      <c r="FWV1" s="142"/>
      <c r="FWW1" s="142"/>
      <c r="FWX1" s="142"/>
      <c r="FWY1" s="142"/>
      <c r="FWZ1" s="142"/>
      <c r="FXA1" s="142"/>
      <c r="FXB1" s="142"/>
      <c r="FXC1" s="142"/>
      <c r="FXD1" s="142"/>
      <c r="FXE1" s="142"/>
      <c r="FXF1" s="142"/>
      <c r="FXG1" s="142"/>
      <c r="FXH1" s="142"/>
      <c r="FXI1" s="142"/>
      <c r="FXJ1" s="142"/>
      <c r="FXK1" s="142"/>
      <c r="FXL1" s="142"/>
      <c r="FXM1" s="142"/>
      <c r="FXN1" s="142"/>
      <c r="FXO1" s="142"/>
      <c r="FXP1" s="142"/>
      <c r="FXQ1" s="142"/>
      <c r="FXR1" s="142"/>
      <c r="FXS1" s="142"/>
      <c r="FXT1" s="142"/>
      <c r="FXU1" s="142"/>
      <c r="FXV1" s="142"/>
      <c r="FXW1" s="142"/>
      <c r="FXX1" s="142"/>
      <c r="FXY1" s="142"/>
      <c r="FXZ1" s="142"/>
      <c r="FYA1" s="142"/>
      <c r="FYB1" s="142"/>
      <c r="FYC1" s="142"/>
      <c r="FYD1" s="142"/>
      <c r="FYE1" s="142"/>
      <c r="FYF1" s="142"/>
      <c r="FYG1" s="142"/>
      <c r="FYH1" s="142"/>
      <c r="FYI1" s="142"/>
      <c r="FYJ1" s="142"/>
      <c r="FYK1" s="142"/>
      <c r="FYL1" s="142"/>
      <c r="FYM1" s="142"/>
      <c r="FYN1" s="142"/>
      <c r="FYO1" s="142"/>
      <c r="FYP1" s="142"/>
      <c r="FYQ1" s="142"/>
      <c r="FYR1" s="142"/>
      <c r="FYS1" s="142"/>
      <c r="FYT1" s="142"/>
      <c r="FYU1" s="142"/>
      <c r="FYV1" s="142"/>
      <c r="FYW1" s="142"/>
      <c r="FYX1" s="142"/>
      <c r="FYY1" s="142"/>
      <c r="FYZ1" s="142"/>
      <c r="FZA1" s="142"/>
      <c r="FZB1" s="142"/>
      <c r="FZC1" s="142"/>
      <c r="FZD1" s="142"/>
      <c r="FZE1" s="142"/>
      <c r="FZF1" s="142"/>
      <c r="FZG1" s="142"/>
      <c r="FZH1" s="142"/>
      <c r="FZI1" s="142"/>
      <c r="FZJ1" s="142"/>
      <c r="FZK1" s="142"/>
      <c r="FZL1" s="142"/>
      <c r="FZM1" s="142"/>
      <c r="FZN1" s="142"/>
      <c r="FZO1" s="142"/>
      <c r="FZP1" s="142"/>
      <c r="FZQ1" s="142"/>
      <c r="FZR1" s="142"/>
      <c r="FZS1" s="142"/>
      <c r="FZT1" s="142"/>
      <c r="FZU1" s="142"/>
      <c r="FZV1" s="142"/>
      <c r="FZW1" s="142"/>
      <c r="FZX1" s="142"/>
      <c r="FZY1" s="142"/>
      <c r="FZZ1" s="142"/>
      <c r="GAA1" s="142"/>
      <c r="GAB1" s="142"/>
      <c r="GAC1" s="142"/>
      <c r="GAD1" s="142"/>
      <c r="GAE1" s="142"/>
      <c r="GAF1" s="142"/>
      <c r="GAG1" s="142"/>
      <c r="GAH1" s="142"/>
      <c r="GAI1" s="142"/>
      <c r="GAJ1" s="142"/>
      <c r="GAK1" s="142"/>
      <c r="GAL1" s="142"/>
      <c r="GAM1" s="142"/>
      <c r="GAN1" s="142"/>
      <c r="GAO1" s="142"/>
      <c r="GAP1" s="142"/>
      <c r="GAQ1" s="142"/>
      <c r="GAR1" s="142"/>
      <c r="GAS1" s="142"/>
      <c r="GAT1" s="142"/>
      <c r="GAU1" s="142"/>
      <c r="GAV1" s="142"/>
      <c r="GAW1" s="142"/>
      <c r="GAX1" s="142"/>
      <c r="GAY1" s="142"/>
      <c r="GAZ1" s="142"/>
      <c r="GBA1" s="142"/>
      <c r="GBB1" s="142"/>
      <c r="GBC1" s="142"/>
      <c r="GBD1" s="142"/>
      <c r="GBE1" s="142"/>
      <c r="GBF1" s="142"/>
      <c r="GBG1" s="142"/>
      <c r="GBH1" s="142"/>
      <c r="GBI1" s="142"/>
      <c r="GBJ1" s="142"/>
      <c r="GBK1" s="142"/>
      <c r="GBL1" s="142"/>
      <c r="GBM1" s="142"/>
      <c r="GBN1" s="142"/>
      <c r="GBO1" s="142"/>
      <c r="GBP1" s="142"/>
      <c r="GBQ1" s="142"/>
      <c r="GBR1" s="142"/>
      <c r="GBS1" s="142"/>
      <c r="GBT1" s="142"/>
      <c r="GBU1" s="142"/>
      <c r="GBV1" s="142"/>
      <c r="GBW1" s="142"/>
      <c r="GBX1" s="142"/>
      <c r="GBY1" s="142"/>
      <c r="GBZ1" s="142"/>
      <c r="GCA1" s="142"/>
      <c r="GCB1" s="142"/>
      <c r="GCC1" s="142"/>
      <c r="GCD1" s="142"/>
      <c r="GCE1" s="142"/>
      <c r="GCF1" s="142"/>
      <c r="GCG1" s="142"/>
      <c r="GCH1" s="142"/>
      <c r="GCI1" s="142"/>
      <c r="GCJ1" s="142"/>
      <c r="GCK1" s="142"/>
      <c r="GCL1" s="142"/>
      <c r="GCM1" s="142"/>
      <c r="GCN1" s="142"/>
      <c r="GCO1" s="142"/>
      <c r="GCP1" s="142"/>
      <c r="GCQ1" s="142"/>
      <c r="GCR1" s="142"/>
      <c r="GCS1" s="142"/>
      <c r="GCT1" s="142"/>
      <c r="GCU1" s="142"/>
      <c r="GCV1" s="142"/>
      <c r="GCW1" s="142"/>
      <c r="GCX1" s="142"/>
      <c r="GCY1" s="142"/>
      <c r="GCZ1" s="142"/>
      <c r="GDA1" s="142"/>
      <c r="GDB1" s="142"/>
      <c r="GDC1" s="142"/>
      <c r="GDD1" s="142"/>
      <c r="GDE1" s="142"/>
      <c r="GDF1" s="142"/>
      <c r="GDG1" s="142"/>
      <c r="GDH1" s="142"/>
      <c r="GDI1" s="142"/>
      <c r="GDJ1" s="142"/>
      <c r="GDK1" s="142"/>
      <c r="GDL1" s="142"/>
      <c r="GDM1" s="142"/>
      <c r="GDN1" s="142"/>
      <c r="GDO1" s="142"/>
      <c r="GDP1" s="142"/>
      <c r="GDQ1" s="142"/>
      <c r="GDR1" s="142"/>
      <c r="GDS1" s="142"/>
      <c r="GDT1" s="142"/>
      <c r="GDU1" s="142"/>
      <c r="GDV1" s="142"/>
      <c r="GDW1" s="142"/>
      <c r="GDX1" s="142"/>
      <c r="GDY1" s="142"/>
      <c r="GDZ1" s="142"/>
      <c r="GEA1" s="142"/>
      <c r="GEB1" s="142"/>
      <c r="GEC1" s="142"/>
      <c r="GED1" s="142"/>
      <c r="GEE1" s="142"/>
      <c r="GEF1" s="142"/>
      <c r="GEG1" s="142"/>
      <c r="GEH1" s="142"/>
      <c r="GEI1" s="142"/>
      <c r="GEJ1" s="142"/>
      <c r="GEK1" s="142"/>
      <c r="GEL1" s="142"/>
      <c r="GEM1" s="142"/>
      <c r="GEN1" s="142"/>
      <c r="GEO1" s="142"/>
      <c r="GEP1" s="142"/>
      <c r="GEQ1" s="142"/>
      <c r="GER1" s="142"/>
      <c r="GES1" s="142"/>
      <c r="GET1" s="142"/>
      <c r="GEU1" s="142"/>
      <c r="GEV1" s="142"/>
      <c r="GEW1" s="142"/>
      <c r="GEX1" s="142"/>
      <c r="GEY1" s="142"/>
      <c r="GEZ1" s="142"/>
      <c r="GFA1" s="142"/>
      <c r="GFB1" s="142"/>
      <c r="GFC1" s="142"/>
      <c r="GFD1" s="142"/>
      <c r="GFE1" s="142"/>
      <c r="GFF1" s="142"/>
      <c r="GFG1" s="142"/>
      <c r="GFH1" s="142"/>
      <c r="GFI1" s="142"/>
      <c r="GFJ1" s="142"/>
      <c r="GFK1" s="142"/>
      <c r="GFL1" s="142"/>
      <c r="GFM1" s="142"/>
      <c r="GFN1" s="142"/>
      <c r="GFO1" s="142"/>
      <c r="GFP1" s="142"/>
      <c r="GFQ1" s="142"/>
      <c r="GFR1" s="142"/>
      <c r="GFS1" s="142"/>
      <c r="GFT1" s="142"/>
      <c r="GFU1" s="142"/>
      <c r="GFV1" s="142"/>
      <c r="GFW1" s="142"/>
      <c r="GFX1" s="142"/>
      <c r="GFY1" s="142"/>
      <c r="GFZ1" s="142"/>
      <c r="GGA1" s="142"/>
      <c r="GGB1" s="142"/>
      <c r="GGC1" s="142"/>
      <c r="GGD1" s="142"/>
      <c r="GGE1" s="142"/>
      <c r="GGF1" s="142"/>
      <c r="GGG1" s="142"/>
      <c r="GGH1" s="142"/>
      <c r="GGI1" s="142"/>
      <c r="GGJ1" s="142"/>
      <c r="GGK1" s="142"/>
      <c r="GGL1" s="142"/>
      <c r="GGM1" s="142"/>
      <c r="GGN1" s="142"/>
      <c r="GGO1" s="142"/>
      <c r="GGP1" s="142"/>
      <c r="GGQ1" s="142"/>
      <c r="GGR1" s="142"/>
      <c r="GGS1" s="142"/>
      <c r="GGT1" s="142"/>
      <c r="GGU1" s="142"/>
      <c r="GGV1" s="142"/>
      <c r="GGW1" s="142"/>
      <c r="GGX1" s="142"/>
      <c r="GGY1" s="142"/>
      <c r="GGZ1" s="142"/>
      <c r="GHA1" s="142"/>
      <c r="GHB1" s="142"/>
      <c r="GHC1" s="142"/>
      <c r="GHD1" s="142"/>
      <c r="GHE1" s="142"/>
      <c r="GHF1" s="142"/>
      <c r="GHG1" s="142"/>
      <c r="GHH1" s="142"/>
      <c r="GHI1" s="142"/>
      <c r="GHJ1" s="142"/>
      <c r="GHK1" s="142"/>
      <c r="GHL1" s="142"/>
      <c r="GHM1" s="142"/>
      <c r="GHN1" s="142"/>
      <c r="GHO1" s="142"/>
      <c r="GHP1" s="142"/>
      <c r="GHQ1" s="142"/>
      <c r="GHR1" s="142"/>
      <c r="GHS1" s="142"/>
      <c r="GHT1" s="142"/>
      <c r="GHU1" s="142"/>
      <c r="GHV1" s="142"/>
      <c r="GHW1" s="142"/>
      <c r="GHX1" s="142"/>
      <c r="GHY1" s="142"/>
      <c r="GHZ1" s="142"/>
      <c r="GIA1" s="142"/>
      <c r="GIB1" s="142"/>
      <c r="GIC1" s="142"/>
      <c r="GID1" s="142"/>
      <c r="GIE1" s="142"/>
      <c r="GIF1" s="142"/>
      <c r="GIG1" s="142"/>
      <c r="GIH1" s="142"/>
      <c r="GII1" s="142"/>
      <c r="GIJ1" s="142"/>
      <c r="GIK1" s="142"/>
      <c r="GIL1" s="142"/>
      <c r="GIM1" s="142"/>
      <c r="GIN1" s="142"/>
      <c r="GIO1" s="142"/>
      <c r="GIP1" s="142"/>
      <c r="GIQ1" s="142"/>
      <c r="GIR1" s="142"/>
      <c r="GIS1" s="142"/>
      <c r="GIT1" s="142"/>
      <c r="GIU1" s="142"/>
      <c r="GIV1" s="142"/>
      <c r="GIW1" s="142"/>
      <c r="GIX1" s="142"/>
      <c r="GIY1" s="142"/>
      <c r="GIZ1" s="142"/>
      <c r="GJA1" s="142"/>
      <c r="GJB1" s="142"/>
      <c r="GJC1" s="142"/>
      <c r="GJD1" s="142"/>
      <c r="GJE1" s="142"/>
      <c r="GJF1" s="142"/>
      <c r="GJG1" s="142"/>
      <c r="GJH1" s="142"/>
      <c r="GJI1" s="142"/>
      <c r="GJJ1" s="142"/>
      <c r="GJK1" s="142"/>
      <c r="GJL1" s="142"/>
      <c r="GJM1" s="142"/>
      <c r="GJN1" s="142"/>
      <c r="GJO1" s="142"/>
      <c r="GJP1" s="142"/>
      <c r="GJQ1" s="142"/>
      <c r="GJR1" s="142"/>
      <c r="GJS1" s="142"/>
      <c r="GJT1" s="142"/>
      <c r="GJU1" s="142"/>
      <c r="GJV1" s="142"/>
      <c r="GJW1" s="142"/>
      <c r="GJX1" s="142"/>
      <c r="GJY1" s="142"/>
      <c r="GJZ1" s="142"/>
      <c r="GKA1" s="142"/>
      <c r="GKB1" s="142"/>
      <c r="GKC1" s="142"/>
      <c r="GKD1" s="142"/>
      <c r="GKE1" s="142"/>
      <c r="GKF1" s="142"/>
      <c r="GKG1" s="142"/>
      <c r="GKH1" s="142"/>
      <c r="GKI1" s="142"/>
      <c r="GKJ1" s="142"/>
      <c r="GKK1" s="142"/>
      <c r="GKL1" s="142"/>
      <c r="GKM1" s="142"/>
      <c r="GKN1" s="142"/>
      <c r="GKO1" s="142"/>
      <c r="GKP1" s="142"/>
      <c r="GKQ1" s="142"/>
      <c r="GKR1" s="142"/>
      <c r="GKS1" s="142"/>
      <c r="GKT1" s="142"/>
      <c r="GKU1" s="142"/>
      <c r="GKV1" s="142"/>
      <c r="GKW1" s="142"/>
      <c r="GKX1" s="142"/>
      <c r="GKY1" s="142"/>
      <c r="GKZ1" s="142"/>
      <c r="GLA1" s="142"/>
      <c r="GLB1" s="142"/>
      <c r="GLC1" s="142"/>
      <c r="GLD1" s="142"/>
      <c r="GLE1" s="142"/>
      <c r="GLF1" s="142"/>
      <c r="GLG1" s="142"/>
      <c r="GLH1" s="142"/>
      <c r="GLI1" s="142"/>
      <c r="GLJ1" s="142"/>
      <c r="GLK1" s="142"/>
      <c r="GLL1" s="142"/>
      <c r="GLM1" s="142"/>
      <c r="GLN1" s="142"/>
      <c r="GLO1" s="142"/>
      <c r="GLP1" s="142"/>
      <c r="GLQ1" s="142"/>
      <c r="GLR1" s="142"/>
      <c r="GLS1" s="142"/>
      <c r="GLT1" s="142"/>
      <c r="GLU1" s="142"/>
      <c r="GLV1" s="142"/>
      <c r="GLW1" s="142"/>
      <c r="GLX1" s="142"/>
      <c r="GLY1" s="142"/>
      <c r="GLZ1" s="142"/>
      <c r="GMA1" s="142"/>
      <c r="GMB1" s="142"/>
      <c r="GMC1" s="142"/>
      <c r="GMD1" s="142"/>
      <c r="GME1" s="142"/>
      <c r="GMF1" s="142"/>
      <c r="GMG1" s="142"/>
      <c r="GMH1" s="142"/>
      <c r="GMI1" s="142"/>
      <c r="GMJ1" s="142"/>
      <c r="GMK1" s="142"/>
      <c r="GML1" s="142"/>
      <c r="GMM1" s="142"/>
      <c r="GMN1" s="142"/>
      <c r="GMO1" s="142"/>
      <c r="GMP1" s="142"/>
      <c r="GMQ1" s="142"/>
      <c r="GMR1" s="142"/>
      <c r="GMS1" s="142"/>
      <c r="GMT1" s="142"/>
      <c r="GMU1" s="142"/>
      <c r="GMV1" s="142"/>
      <c r="GMW1" s="142"/>
      <c r="GMX1" s="142"/>
      <c r="GMY1" s="142"/>
      <c r="GMZ1" s="142"/>
      <c r="GNA1" s="142"/>
      <c r="GNB1" s="142"/>
      <c r="GNC1" s="142"/>
      <c r="GND1" s="142"/>
      <c r="GNE1" s="142"/>
      <c r="GNF1" s="142"/>
      <c r="GNG1" s="142"/>
      <c r="GNH1" s="142"/>
      <c r="GNI1" s="142"/>
      <c r="GNJ1" s="142"/>
      <c r="GNK1" s="142"/>
      <c r="GNL1" s="142"/>
      <c r="GNM1" s="142"/>
      <c r="GNN1" s="142"/>
      <c r="GNO1" s="142"/>
      <c r="GNP1" s="142"/>
      <c r="GNQ1" s="142"/>
      <c r="GNR1" s="142"/>
      <c r="GNS1" s="142"/>
      <c r="GNT1" s="142"/>
      <c r="GNU1" s="142"/>
      <c r="GNV1" s="142"/>
      <c r="GNW1" s="142"/>
      <c r="GNX1" s="142"/>
      <c r="GNY1" s="142"/>
      <c r="GNZ1" s="142"/>
      <c r="GOA1" s="142"/>
      <c r="GOB1" s="142"/>
      <c r="GOC1" s="142"/>
      <c r="GOD1" s="142"/>
      <c r="GOE1" s="142"/>
      <c r="GOF1" s="142"/>
      <c r="GOG1" s="142"/>
      <c r="GOH1" s="142"/>
      <c r="GOI1" s="142"/>
      <c r="GOJ1" s="142"/>
      <c r="GOK1" s="142"/>
      <c r="GOL1" s="142"/>
      <c r="GOM1" s="142"/>
      <c r="GON1" s="142"/>
      <c r="GOO1" s="142"/>
      <c r="GOP1" s="142"/>
      <c r="GOQ1" s="142"/>
      <c r="GOR1" s="142"/>
      <c r="GOS1" s="142"/>
      <c r="GOT1" s="142"/>
      <c r="GOU1" s="142"/>
      <c r="GOV1" s="142"/>
      <c r="GOW1" s="142"/>
      <c r="GOX1" s="142"/>
      <c r="GOY1" s="142"/>
      <c r="GOZ1" s="142"/>
      <c r="GPA1" s="142"/>
      <c r="GPB1" s="142"/>
      <c r="GPC1" s="142"/>
      <c r="GPD1" s="142"/>
      <c r="GPE1" s="142"/>
      <c r="GPF1" s="142"/>
      <c r="GPG1" s="142"/>
      <c r="GPH1" s="142"/>
      <c r="GPI1" s="142"/>
      <c r="GPJ1" s="142"/>
      <c r="GPK1" s="142"/>
      <c r="GPL1" s="142"/>
      <c r="GPM1" s="142"/>
      <c r="GPN1" s="142"/>
      <c r="GPO1" s="142"/>
      <c r="GPP1" s="142"/>
      <c r="GPQ1" s="142"/>
      <c r="GPR1" s="142"/>
      <c r="GPS1" s="142"/>
      <c r="GPT1" s="142"/>
      <c r="GPU1" s="142"/>
      <c r="GPV1" s="142"/>
      <c r="GPW1" s="142"/>
      <c r="GPX1" s="142"/>
      <c r="GPY1" s="142"/>
      <c r="GPZ1" s="142"/>
      <c r="GQA1" s="142"/>
      <c r="GQB1" s="142"/>
      <c r="GQC1" s="142"/>
      <c r="GQD1" s="142"/>
      <c r="GQE1" s="142"/>
      <c r="GQF1" s="142"/>
      <c r="GQG1" s="142"/>
      <c r="GQH1" s="142"/>
      <c r="GQI1" s="142"/>
      <c r="GQJ1" s="142"/>
      <c r="GQK1" s="142"/>
      <c r="GQL1" s="142"/>
      <c r="GQM1" s="142"/>
      <c r="GQN1" s="142"/>
      <c r="GQO1" s="142"/>
      <c r="GQP1" s="142"/>
      <c r="GQQ1" s="142"/>
      <c r="GQR1" s="142"/>
      <c r="GQS1" s="142"/>
      <c r="GQT1" s="142"/>
      <c r="GQU1" s="142"/>
      <c r="GQV1" s="142"/>
      <c r="GQW1" s="142"/>
      <c r="GQX1" s="142"/>
      <c r="GQY1" s="142"/>
      <c r="GQZ1" s="142"/>
      <c r="GRA1" s="142"/>
      <c r="GRB1" s="142"/>
      <c r="GRC1" s="142"/>
      <c r="GRD1" s="142"/>
      <c r="GRE1" s="142"/>
      <c r="GRF1" s="142"/>
      <c r="GRG1" s="142"/>
      <c r="GRH1" s="142"/>
      <c r="GRI1" s="142"/>
      <c r="GRJ1" s="142"/>
      <c r="GRK1" s="142"/>
      <c r="GRL1" s="142"/>
      <c r="GRM1" s="142"/>
      <c r="GRN1" s="142"/>
      <c r="GRO1" s="142"/>
      <c r="GRP1" s="142"/>
      <c r="GRQ1" s="142"/>
      <c r="GRR1" s="142"/>
      <c r="GRS1" s="142"/>
      <c r="GRT1" s="142"/>
      <c r="GRU1" s="142"/>
      <c r="GRV1" s="142"/>
      <c r="GRW1" s="142"/>
      <c r="GRX1" s="142"/>
      <c r="GRY1" s="142"/>
      <c r="GRZ1" s="142"/>
      <c r="GSA1" s="142"/>
      <c r="GSB1" s="142"/>
      <c r="GSC1" s="142"/>
      <c r="GSD1" s="142"/>
      <c r="GSE1" s="142"/>
      <c r="GSF1" s="142"/>
      <c r="GSG1" s="142"/>
      <c r="GSH1" s="142"/>
      <c r="GSI1" s="142"/>
      <c r="GSJ1" s="142"/>
      <c r="GSK1" s="142"/>
      <c r="GSL1" s="142"/>
      <c r="GSM1" s="142"/>
      <c r="GSN1" s="142"/>
      <c r="GSO1" s="142"/>
      <c r="GSP1" s="142"/>
      <c r="GSQ1" s="142"/>
      <c r="GSR1" s="142"/>
      <c r="GSS1" s="142"/>
      <c r="GST1" s="142"/>
      <c r="GSU1" s="142"/>
      <c r="GSV1" s="142"/>
      <c r="GSW1" s="142"/>
      <c r="GSX1" s="142"/>
      <c r="GSY1" s="142"/>
      <c r="GSZ1" s="142"/>
      <c r="GTA1" s="142"/>
      <c r="GTB1" s="142"/>
      <c r="GTC1" s="142"/>
      <c r="GTD1" s="142"/>
      <c r="GTE1" s="142"/>
      <c r="GTF1" s="142"/>
      <c r="GTG1" s="142"/>
      <c r="GTH1" s="142"/>
      <c r="GTI1" s="142"/>
      <c r="GTJ1" s="142"/>
      <c r="GTK1" s="142"/>
      <c r="GTL1" s="142"/>
      <c r="GTM1" s="142"/>
      <c r="GTN1" s="142"/>
      <c r="GTO1" s="142"/>
      <c r="GTP1" s="142"/>
      <c r="GTQ1" s="142"/>
      <c r="GTR1" s="142"/>
      <c r="GTS1" s="142"/>
      <c r="GTT1" s="142"/>
      <c r="GTU1" s="142"/>
      <c r="GTV1" s="142"/>
      <c r="GTW1" s="142"/>
      <c r="GTX1" s="142"/>
      <c r="GTY1" s="142"/>
      <c r="GTZ1" s="142"/>
      <c r="GUA1" s="142"/>
      <c r="GUB1" s="142"/>
      <c r="GUC1" s="142"/>
      <c r="GUD1" s="142"/>
      <c r="GUE1" s="142"/>
      <c r="GUF1" s="142"/>
      <c r="GUG1" s="142"/>
      <c r="GUH1" s="142"/>
      <c r="GUI1" s="142"/>
      <c r="GUJ1" s="142"/>
      <c r="GUK1" s="142"/>
      <c r="GUL1" s="142"/>
      <c r="GUM1" s="142"/>
      <c r="GUN1" s="142"/>
      <c r="GUO1" s="142"/>
      <c r="GUP1" s="142"/>
      <c r="GUQ1" s="142"/>
      <c r="GUR1" s="142"/>
      <c r="GUS1" s="142"/>
      <c r="GUT1" s="142"/>
      <c r="GUU1" s="142"/>
      <c r="GUV1" s="142"/>
      <c r="GUW1" s="142"/>
      <c r="GUX1" s="142"/>
      <c r="GUY1" s="142"/>
      <c r="GUZ1" s="142"/>
      <c r="GVA1" s="142"/>
      <c r="GVB1" s="142"/>
      <c r="GVC1" s="142"/>
      <c r="GVD1" s="142"/>
      <c r="GVE1" s="142"/>
      <c r="GVF1" s="142"/>
      <c r="GVG1" s="142"/>
      <c r="GVH1" s="142"/>
      <c r="GVI1" s="142"/>
      <c r="GVJ1" s="142"/>
      <c r="GVK1" s="142"/>
      <c r="GVL1" s="142"/>
      <c r="GVM1" s="142"/>
      <c r="GVN1" s="142"/>
      <c r="GVO1" s="142"/>
      <c r="GVP1" s="142"/>
      <c r="GVQ1" s="142"/>
      <c r="GVR1" s="142"/>
      <c r="GVS1" s="142"/>
      <c r="GVT1" s="142"/>
      <c r="GVU1" s="142"/>
      <c r="GVV1" s="142"/>
      <c r="GVW1" s="142"/>
      <c r="GVX1" s="142"/>
      <c r="GVY1" s="142"/>
      <c r="GVZ1" s="142"/>
      <c r="GWA1" s="142"/>
      <c r="GWB1" s="142"/>
      <c r="GWC1" s="142"/>
      <c r="GWD1" s="142"/>
      <c r="GWE1" s="142"/>
      <c r="GWF1" s="142"/>
      <c r="GWG1" s="142"/>
      <c r="GWH1" s="142"/>
      <c r="GWI1" s="142"/>
      <c r="GWJ1" s="142"/>
      <c r="GWK1" s="142"/>
      <c r="GWL1" s="142"/>
      <c r="GWM1" s="142"/>
      <c r="GWN1" s="142"/>
      <c r="GWO1" s="142"/>
      <c r="GWP1" s="142"/>
      <c r="GWQ1" s="142"/>
      <c r="GWR1" s="142"/>
      <c r="GWS1" s="142"/>
      <c r="GWT1" s="142"/>
      <c r="GWU1" s="142"/>
      <c r="GWV1" s="142"/>
      <c r="GWW1" s="142"/>
      <c r="GWX1" s="142"/>
      <c r="GWY1" s="142"/>
      <c r="GWZ1" s="142"/>
      <c r="GXA1" s="142"/>
      <c r="GXB1" s="142"/>
      <c r="GXC1" s="142"/>
      <c r="GXD1" s="142"/>
      <c r="GXE1" s="142"/>
      <c r="GXF1" s="142"/>
      <c r="GXG1" s="142"/>
      <c r="GXH1" s="142"/>
      <c r="GXI1" s="142"/>
      <c r="GXJ1" s="142"/>
      <c r="GXK1" s="142"/>
      <c r="GXL1" s="142"/>
      <c r="GXM1" s="142"/>
      <c r="GXN1" s="142"/>
      <c r="GXO1" s="142"/>
      <c r="GXP1" s="142"/>
      <c r="GXQ1" s="142"/>
      <c r="GXR1" s="142"/>
      <c r="GXS1" s="142"/>
      <c r="GXT1" s="142"/>
      <c r="GXU1" s="142"/>
      <c r="GXV1" s="142"/>
      <c r="GXW1" s="142"/>
      <c r="GXX1" s="142"/>
      <c r="GXY1" s="142"/>
      <c r="GXZ1" s="142"/>
      <c r="GYA1" s="142"/>
      <c r="GYB1" s="142"/>
      <c r="GYC1" s="142"/>
      <c r="GYD1" s="142"/>
      <c r="GYE1" s="142"/>
      <c r="GYF1" s="142"/>
      <c r="GYG1" s="142"/>
      <c r="GYH1" s="142"/>
      <c r="GYI1" s="142"/>
      <c r="GYJ1" s="142"/>
      <c r="GYK1" s="142"/>
      <c r="GYL1" s="142"/>
      <c r="GYM1" s="142"/>
      <c r="GYN1" s="142"/>
      <c r="GYO1" s="142"/>
      <c r="GYP1" s="142"/>
      <c r="GYQ1" s="142"/>
      <c r="GYR1" s="142"/>
      <c r="GYS1" s="142"/>
      <c r="GYT1" s="142"/>
      <c r="GYU1" s="142"/>
      <c r="GYV1" s="142"/>
      <c r="GYW1" s="142"/>
      <c r="GYX1" s="142"/>
      <c r="GYY1" s="142"/>
      <c r="GYZ1" s="142"/>
      <c r="GZA1" s="142"/>
      <c r="GZB1" s="142"/>
      <c r="GZC1" s="142"/>
      <c r="GZD1" s="142"/>
      <c r="GZE1" s="142"/>
      <c r="GZF1" s="142"/>
      <c r="GZG1" s="142"/>
      <c r="GZH1" s="142"/>
      <c r="GZI1" s="142"/>
      <c r="GZJ1" s="142"/>
      <c r="GZK1" s="142"/>
      <c r="GZL1" s="142"/>
      <c r="GZM1" s="142"/>
      <c r="GZN1" s="142"/>
      <c r="GZO1" s="142"/>
      <c r="GZP1" s="142"/>
      <c r="GZQ1" s="142"/>
      <c r="GZR1" s="142"/>
      <c r="GZS1" s="142"/>
      <c r="GZT1" s="142"/>
      <c r="GZU1" s="142"/>
      <c r="GZV1" s="142"/>
      <c r="GZW1" s="142"/>
      <c r="GZX1" s="142"/>
      <c r="GZY1" s="142"/>
      <c r="GZZ1" s="142"/>
      <c r="HAA1" s="142"/>
      <c r="HAB1" s="142"/>
      <c r="HAC1" s="142"/>
      <c r="HAD1" s="142"/>
      <c r="HAE1" s="142"/>
      <c r="HAF1" s="142"/>
      <c r="HAG1" s="142"/>
      <c r="HAH1" s="142"/>
      <c r="HAI1" s="142"/>
      <c r="HAJ1" s="142"/>
      <c r="HAK1" s="142"/>
      <c r="HAL1" s="142"/>
      <c r="HAM1" s="142"/>
      <c r="HAN1" s="142"/>
      <c r="HAO1" s="142"/>
      <c r="HAP1" s="142"/>
      <c r="HAQ1" s="142"/>
      <c r="HAR1" s="142"/>
      <c r="HAS1" s="142"/>
      <c r="HAT1" s="142"/>
      <c r="HAU1" s="142"/>
      <c r="HAV1" s="142"/>
      <c r="HAW1" s="142"/>
      <c r="HAX1" s="142"/>
      <c r="HAY1" s="142"/>
      <c r="HAZ1" s="142"/>
      <c r="HBA1" s="142"/>
      <c r="HBB1" s="142"/>
      <c r="HBC1" s="142"/>
      <c r="HBD1" s="142"/>
      <c r="HBE1" s="142"/>
      <c r="HBF1" s="142"/>
      <c r="HBG1" s="142"/>
      <c r="HBH1" s="142"/>
      <c r="HBI1" s="142"/>
      <c r="HBJ1" s="142"/>
      <c r="HBK1" s="142"/>
      <c r="HBL1" s="142"/>
      <c r="HBM1" s="142"/>
      <c r="HBN1" s="142"/>
      <c r="HBO1" s="142"/>
      <c r="HBP1" s="142"/>
      <c r="HBQ1" s="142"/>
      <c r="HBR1" s="142"/>
      <c r="HBS1" s="142"/>
      <c r="HBT1" s="142"/>
      <c r="HBU1" s="142"/>
      <c r="HBV1" s="142"/>
      <c r="HBW1" s="142"/>
      <c r="HBX1" s="142"/>
      <c r="HBY1" s="142"/>
      <c r="HBZ1" s="142"/>
      <c r="HCA1" s="142"/>
      <c r="HCB1" s="142"/>
      <c r="HCC1" s="142"/>
      <c r="HCD1" s="142"/>
      <c r="HCE1" s="142"/>
      <c r="HCF1" s="142"/>
      <c r="HCG1" s="142"/>
      <c r="HCH1" s="142"/>
      <c r="HCI1" s="142"/>
      <c r="HCJ1" s="142"/>
      <c r="HCK1" s="142"/>
      <c r="HCL1" s="142"/>
      <c r="HCM1" s="142"/>
      <c r="HCN1" s="142"/>
      <c r="HCO1" s="142"/>
      <c r="HCP1" s="142"/>
      <c r="HCQ1" s="142"/>
      <c r="HCR1" s="142"/>
      <c r="HCS1" s="142"/>
      <c r="HCT1" s="142"/>
      <c r="HCU1" s="142"/>
      <c r="HCV1" s="142"/>
      <c r="HCW1" s="142"/>
      <c r="HCX1" s="142"/>
      <c r="HCY1" s="142"/>
      <c r="HCZ1" s="142"/>
      <c r="HDA1" s="142"/>
      <c r="HDB1" s="142"/>
      <c r="HDC1" s="142"/>
      <c r="HDD1" s="142"/>
      <c r="HDE1" s="142"/>
      <c r="HDF1" s="142"/>
      <c r="HDG1" s="142"/>
      <c r="HDH1" s="142"/>
      <c r="HDI1" s="142"/>
      <c r="HDJ1" s="142"/>
      <c r="HDK1" s="142"/>
      <c r="HDL1" s="142"/>
      <c r="HDM1" s="142"/>
      <c r="HDN1" s="142"/>
      <c r="HDO1" s="142"/>
      <c r="HDP1" s="142"/>
      <c r="HDQ1" s="142"/>
      <c r="HDR1" s="142"/>
      <c r="HDS1" s="142"/>
      <c r="HDT1" s="142"/>
      <c r="HDU1" s="142"/>
      <c r="HDV1" s="142"/>
      <c r="HDW1" s="142"/>
      <c r="HDX1" s="142"/>
      <c r="HDY1" s="142"/>
      <c r="HDZ1" s="142"/>
      <c r="HEA1" s="142"/>
      <c r="HEB1" s="142"/>
      <c r="HEC1" s="142"/>
      <c r="HED1" s="142"/>
      <c r="HEE1" s="142"/>
      <c r="HEF1" s="142"/>
      <c r="HEG1" s="142"/>
      <c r="HEH1" s="142"/>
      <c r="HEI1" s="142"/>
      <c r="HEJ1" s="142"/>
      <c r="HEK1" s="142"/>
      <c r="HEL1" s="142"/>
      <c r="HEM1" s="142"/>
      <c r="HEN1" s="142"/>
      <c r="HEO1" s="142"/>
      <c r="HEP1" s="142"/>
      <c r="HEQ1" s="142"/>
      <c r="HER1" s="142"/>
      <c r="HES1" s="142"/>
      <c r="HET1" s="142"/>
      <c r="HEU1" s="142"/>
      <c r="HEV1" s="142"/>
      <c r="HEW1" s="142"/>
      <c r="HEX1" s="142"/>
      <c r="HEY1" s="142"/>
      <c r="HEZ1" s="142"/>
      <c r="HFA1" s="142"/>
      <c r="HFB1" s="142"/>
      <c r="HFC1" s="142"/>
      <c r="HFD1" s="142"/>
      <c r="HFE1" s="142"/>
      <c r="HFF1" s="142"/>
      <c r="HFG1" s="142"/>
      <c r="HFH1" s="142"/>
      <c r="HFI1" s="142"/>
      <c r="HFJ1" s="142"/>
      <c r="HFK1" s="142"/>
      <c r="HFL1" s="142"/>
      <c r="HFM1" s="142"/>
      <c r="HFN1" s="142"/>
      <c r="HFO1" s="142"/>
      <c r="HFP1" s="142"/>
      <c r="HFQ1" s="142"/>
      <c r="HFR1" s="142"/>
      <c r="HFS1" s="142"/>
      <c r="HFT1" s="142"/>
      <c r="HFU1" s="142"/>
      <c r="HFV1" s="142"/>
      <c r="HFW1" s="142"/>
      <c r="HFX1" s="142"/>
      <c r="HFY1" s="142"/>
      <c r="HFZ1" s="142"/>
      <c r="HGA1" s="142"/>
      <c r="HGB1" s="142"/>
      <c r="HGC1" s="142"/>
      <c r="HGD1" s="142"/>
      <c r="HGE1" s="142"/>
      <c r="HGF1" s="142"/>
      <c r="HGG1" s="142"/>
      <c r="HGH1" s="142"/>
      <c r="HGI1" s="142"/>
      <c r="HGJ1" s="142"/>
      <c r="HGK1" s="142"/>
      <c r="HGL1" s="142"/>
      <c r="HGM1" s="142"/>
      <c r="HGN1" s="142"/>
      <c r="HGO1" s="142"/>
      <c r="HGP1" s="142"/>
      <c r="HGQ1" s="142"/>
      <c r="HGR1" s="142"/>
      <c r="HGS1" s="142"/>
      <c r="HGT1" s="142"/>
      <c r="HGU1" s="142"/>
      <c r="HGV1" s="142"/>
      <c r="HGW1" s="142"/>
      <c r="HGX1" s="142"/>
      <c r="HGY1" s="142"/>
      <c r="HGZ1" s="142"/>
      <c r="HHA1" s="142"/>
      <c r="HHB1" s="142"/>
      <c r="HHC1" s="142"/>
      <c r="HHD1" s="142"/>
      <c r="HHE1" s="142"/>
      <c r="HHF1" s="142"/>
      <c r="HHG1" s="142"/>
      <c r="HHH1" s="142"/>
      <c r="HHI1" s="142"/>
      <c r="HHJ1" s="142"/>
      <c r="HHK1" s="142"/>
      <c r="HHL1" s="142"/>
      <c r="HHM1" s="142"/>
      <c r="HHN1" s="142"/>
      <c r="HHO1" s="142"/>
      <c r="HHP1" s="142"/>
      <c r="HHQ1" s="142"/>
      <c r="HHR1" s="142"/>
      <c r="HHS1" s="142"/>
      <c r="HHT1" s="142"/>
      <c r="HHU1" s="142"/>
      <c r="HHV1" s="142"/>
      <c r="HHW1" s="142"/>
      <c r="HHX1" s="142"/>
      <c r="HHY1" s="142"/>
      <c r="HHZ1" s="142"/>
      <c r="HIA1" s="142"/>
      <c r="HIB1" s="142"/>
      <c r="HIC1" s="142"/>
      <c r="HID1" s="142"/>
      <c r="HIE1" s="142"/>
      <c r="HIF1" s="142"/>
      <c r="HIG1" s="142"/>
      <c r="HIH1" s="142"/>
      <c r="HII1" s="142"/>
      <c r="HIJ1" s="142"/>
      <c r="HIK1" s="142"/>
      <c r="HIL1" s="142"/>
      <c r="HIM1" s="142"/>
      <c r="HIN1" s="142"/>
      <c r="HIO1" s="142"/>
      <c r="HIP1" s="142"/>
      <c r="HIQ1" s="142"/>
      <c r="HIR1" s="142"/>
      <c r="HIS1" s="142"/>
      <c r="HIT1" s="142"/>
      <c r="HIU1" s="142"/>
      <c r="HIV1" s="142"/>
      <c r="HIW1" s="142"/>
      <c r="HIX1" s="142"/>
      <c r="HIY1" s="142"/>
      <c r="HIZ1" s="142"/>
      <c r="HJA1" s="142"/>
      <c r="HJB1" s="142"/>
      <c r="HJC1" s="142"/>
      <c r="HJD1" s="142"/>
      <c r="HJE1" s="142"/>
      <c r="HJF1" s="142"/>
      <c r="HJG1" s="142"/>
      <c r="HJH1" s="142"/>
      <c r="HJI1" s="142"/>
      <c r="HJJ1" s="142"/>
      <c r="HJK1" s="142"/>
      <c r="HJL1" s="142"/>
      <c r="HJM1" s="142"/>
      <c r="HJN1" s="142"/>
      <c r="HJO1" s="142"/>
      <c r="HJP1" s="142"/>
      <c r="HJQ1" s="142"/>
      <c r="HJR1" s="142"/>
      <c r="HJS1" s="142"/>
      <c r="HJT1" s="142"/>
      <c r="HJU1" s="142"/>
      <c r="HJV1" s="142"/>
      <c r="HJW1" s="142"/>
      <c r="HJX1" s="142"/>
      <c r="HJY1" s="142"/>
      <c r="HJZ1" s="142"/>
      <c r="HKA1" s="142"/>
      <c r="HKB1" s="142"/>
      <c r="HKC1" s="142"/>
      <c r="HKD1" s="142"/>
      <c r="HKE1" s="142"/>
      <c r="HKF1" s="142"/>
      <c r="HKG1" s="142"/>
      <c r="HKH1" s="142"/>
      <c r="HKI1" s="142"/>
      <c r="HKJ1" s="142"/>
      <c r="HKK1" s="142"/>
      <c r="HKL1" s="142"/>
      <c r="HKM1" s="142"/>
      <c r="HKN1" s="142"/>
      <c r="HKO1" s="142"/>
      <c r="HKP1" s="142"/>
      <c r="HKQ1" s="142"/>
      <c r="HKR1" s="142"/>
      <c r="HKS1" s="142"/>
      <c r="HKT1" s="142"/>
      <c r="HKU1" s="142"/>
      <c r="HKV1" s="142"/>
      <c r="HKW1" s="142"/>
      <c r="HKX1" s="142"/>
      <c r="HKY1" s="142"/>
      <c r="HKZ1" s="142"/>
      <c r="HLA1" s="142"/>
      <c r="HLB1" s="142"/>
      <c r="HLC1" s="142"/>
      <c r="HLD1" s="142"/>
      <c r="HLE1" s="142"/>
      <c r="HLF1" s="142"/>
      <c r="HLG1" s="142"/>
      <c r="HLH1" s="142"/>
      <c r="HLI1" s="142"/>
      <c r="HLJ1" s="142"/>
      <c r="HLK1" s="142"/>
      <c r="HLL1" s="142"/>
      <c r="HLM1" s="142"/>
      <c r="HLN1" s="142"/>
      <c r="HLO1" s="142"/>
      <c r="HLP1" s="142"/>
      <c r="HLQ1" s="142"/>
      <c r="HLR1" s="142"/>
      <c r="HLS1" s="142"/>
      <c r="HLT1" s="142"/>
      <c r="HLU1" s="142"/>
      <c r="HLV1" s="142"/>
      <c r="HLW1" s="142"/>
      <c r="HLX1" s="142"/>
      <c r="HLY1" s="142"/>
      <c r="HLZ1" s="142"/>
      <c r="HMA1" s="142"/>
      <c r="HMB1" s="142"/>
      <c r="HMC1" s="142"/>
      <c r="HMD1" s="142"/>
      <c r="HME1" s="142"/>
      <c r="HMF1" s="142"/>
      <c r="HMG1" s="142"/>
      <c r="HMH1" s="142"/>
      <c r="HMI1" s="142"/>
      <c r="HMJ1" s="142"/>
      <c r="HMK1" s="142"/>
      <c r="HML1" s="142"/>
      <c r="HMM1" s="142"/>
      <c r="HMN1" s="142"/>
      <c r="HMO1" s="142"/>
      <c r="HMP1" s="142"/>
      <c r="HMQ1" s="142"/>
      <c r="HMR1" s="142"/>
      <c r="HMS1" s="142"/>
      <c r="HMT1" s="142"/>
      <c r="HMU1" s="142"/>
      <c r="HMV1" s="142"/>
      <c r="HMW1" s="142"/>
      <c r="HMX1" s="142"/>
      <c r="HMY1" s="142"/>
      <c r="HMZ1" s="142"/>
      <c r="HNA1" s="142"/>
      <c r="HNB1" s="142"/>
      <c r="HNC1" s="142"/>
      <c r="HND1" s="142"/>
      <c r="HNE1" s="142"/>
      <c r="HNF1" s="142"/>
      <c r="HNG1" s="142"/>
      <c r="HNH1" s="142"/>
      <c r="HNI1" s="142"/>
      <c r="HNJ1" s="142"/>
      <c r="HNK1" s="142"/>
      <c r="HNL1" s="142"/>
      <c r="HNM1" s="142"/>
      <c r="HNN1" s="142"/>
      <c r="HNO1" s="142"/>
      <c r="HNP1" s="142"/>
      <c r="HNQ1" s="142"/>
      <c r="HNR1" s="142"/>
      <c r="HNS1" s="142"/>
      <c r="HNT1" s="142"/>
      <c r="HNU1" s="142"/>
      <c r="HNV1" s="142"/>
      <c r="HNW1" s="142"/>
      <c r="HNX1" s="142"/>
      <c r="HNY1" s="142"/>
      <c r="HNZ1" s="142"/>
      <c r="HOA1" s="142"/>
      <c r="HOB1" s="142"/>
      <c r="HOC1" s="142"/>
      <c r="HOD1" s="142"/>
      <c r="HOE1" s="142"/>
      <c r="HOF1" s="142"/>
      <c r="HOG1" s="142"/>
      <c r="HOH1" s="142"/>
      <c r="HOI1" s="142"/>
      <c r="HOJ1" s="142"/>
      <c r="HOK1" s="142"/>
      <c r="HOL1" s="142"/>
      <c r="HOM1" s="142"/>
      <c r="HON1" s="142"/>
      <c r="HOO1" s="142"/>
      <c r="HOP1" s="142"/>
      <c r="HOQ1" s="142"/>
      <c r="HOR1" s="142"/>
      <c r="HOS1" s="142"/>
      <c r="HOT1" s="142"/>
      <c r="HOU1" s="142"/>
      <c r="HOV1" s="142"/>
      <c r="HOW1" s="142"/>
      <c r="HOX1" s="142"/>
      <c r="HOY1" s="142"/>
      <c r="HOZ1" s="142"/>
      <c r="HPA1" s="142"/>
      <c r="HPB1" s="142"/>
      <c r="HPC1" s="142"/>
      <c r="HPD1" s="142"/>
      <c r="HPE1" s="142"/>
      <c r="HPF1" s="142"/>
      <c r="HPG1" s="142"/>
      <c r="HPH1" s="142"/>
      <c r="HPI1" s="142"/>
      <c r="HPJ1" s="142"/>
      <c r="HPK1" s="142"/>
      <c r="HPL1" s="142"/>
      <c r="HPM1" s="142"/>
      <c r="HPN1" s="142"/>
      <c r="HPO1" s="142"/>
      <c r="HPP1" s="142"/>
      <c r="HPQ1" s="142"/>
      <c r="HPR1" s="142"/>
      <c r="HPS1" s="142"/>
      <c r="HPT1" s="142"/>
      <c r="HPU1" s="142"/>
      <c r="HPV1" s="142"/>
      <c r="HPW1" s="142"/>
      <c r="HPX1" s="142"/>
      <c r="HPY1" s="142"/>
      <c r="HPZ1" s="142"/>
      <c r="HQA1" s="142"/>
      <c r="HQB1" s="142"/>
      <c r="HQC1" s="142"/>
      <c r="HQD1" s="142"/>
      <c r="HQE1" s="142"/>
      <c r="HQF1" s="142"/>
      <c r="HQG1" s="142"/>
      <c r="HQH1" s="142"/>
      <c r="HQI1" s="142"/>
      <c r="HQJ1" s="142"/>
      <c r="HQK1" s="142"/>
      <c r="HQL1" s="142"/>
      <c r="HQM1" s="142"/>
      <c r="HQN1" s="142"/>
      <c r="HQO1" s="142"/>
      <c r="HQP1" s="142"/>
      <c r="HQQ1" s="142"/>
      <c r="HQR1" s="142"/>
      <c r="HQS1" s="142"/>
      <c r="HQT1" s="142"/>
      <c r="HQU1" s="142"/>
      <c r="HQV1" s="142"/>
      <c r="HQW1" s="142"/>
      <c r="HQX1" s="142"/>
      <c r="HQY1" s="142"/>
      <c r="HQZ1" s="142"/>
      <c r="HRA1" s="142"/>
      <c r="HRB1" s="142"/>
      <c r="HRC1" s="142"/>
      <c r="HRD1" s="142"/>
      <c r="HRE1" s="142"/>
      <c r="HRF1" s="142"/>
      <c r="HRG1" s="142"/>
      <c r="HRH1" s="142"/>
      <c r="HRI1" s="142"/>
      <c r="HRJ1" s="142"/>
      <c r="HRK1" s="142"/>
      <c r="HRL1" s="142"/>
      <c r="HRM1" s="142"/>
      <c r="HRN1" s="142"/>
      <c r="HRO1" s="142"/>
      <c r="HRP1" s="142"/>
      <c r="HRQ1" s="142"/>
      <c r="HRR1" s="142"/>
      <c r="HRS1" s="142"/>
      <c r="HRT1" s="142"/>
      <c r="HRU1" s="142"/>
      <c r="HRV1" s="142"/>
      <c r="HRW1" s="142"/>
      <c r="HRX1" s="142"/>
      <c r="HRY1" s="142"/>
      <c r="HRZ1" s="142"/>
      <c r="HSA1" s="142"/>
      <c r="HSB1" s="142"/>
      <c r="HSC1" s="142"/>
      <c r="HSD1" s="142"/>
      <c r="HSE1" s="142"/>
      <c r="HSF1" s="142"/>
      <c r="HSG1" s="142"/>
      <c r="HSH1" s="142"/>
      <c r="HSI1" s="142"/>
      <c r="HSJ1" s="142"/>
      <c r="HSK1" s="142"/>
      <c r="HSL1" s="142"/>
      <c r="HSM1" s="142"/>
      <c r="HSN1" s="142"/>
      <c r="HSO1" s="142"/>
      <c r="HSP1" s="142"/>
      <c r="HSQ1" s="142"/>
      <c r="HSR1" s="142"/>
      <c r="HSS1" s="142"/>
      <c r="HST1" s="142"/>
      <c r="HSU1" s="142"/>
      <c r="HSV1" s="142"/>
      <c r="HSW1" s="142"/>
      <c r="HSX1" s="142"/>
      <c r="HSY1" s="142"/>
      <c r="HSZ1" s="142"/>
      <c r="HTA1" s="142"/>
      <c r="HTB1" s="142"/>
      <c r="HTC1" s="142"/>
      <c r="HTD1" s="142"/>
      <c r="HTE1" s="142"/>
      <c r="HTF1" s="142"/>
      <c r="HTG1" s="142"/>
      <c r="HTH1" s="142"/>
      <c r="HTI1" s="142"/>
      <c r="HTJ1" s="142"/>
      <c r="HTK1" s="142"/>
      <c r="HTL1" s="142"/>
      <c r="HTM1" s="142"/>
      <c r="HTN1" s="142"/>
      <c r="HTO1" s="142"/>
      <c r="HTP1" s="142"/>
      <c r="HTQ1" s="142"/>
      <c r="HTR1" s="142"/>
      <c r="HTS1" s="142"/>
      <c r="HTT1" s="142"/>
      <c r="HTU1" s="142"/>
      <c r="HTV1" s="142"/>
      <c r="HTW1" s="142"/>
      <c r="HTX1" s="142"/>
      <c r="HTY1" s="142"/>
      <c r="HTZ1" s="142"/>
      <c r="HUA1" s="142"/>
      <c r="HUB1" s="142"/>
      <c r="HUC1" s="142"/>
      <c r="HUD1" s="142"/>
      <c r="HUE1" s="142"/>
      <c r="HUF1" s="142"/>
      <c r="HUG1" s="142"/>
      <c r="HUH1" s="142"/>
      <c r="HUI1" s="142"/>
      <c r="HUJ1" s="142"/>
      <c r="HUK1" s="142"/>
      <c r="HUL1" s="142"/>
      <c r="HUM1" s="142"/>
      <c r="HUN1" s="142"/>
      <c r="HUO1" s="142"/>
      <c r="HUP1" s="142"/>
      <c r="HUQ1" s="142"/>
      <c r="HUR1" s="142"/>
      <c r="HUS1" s="142"/>
      <c r="HUT1" s="142"/>
      <c r="HUU1" s="142"/>
      <c r="HUV1" s="142"/>
      <c r="HUW1" s="142"/>
      <c r="HUX1" s="142"/>
      <c r="HUY1" s="142"/>
      <c r="HUZ1" s="142"/>
      <c r="HVA1" s="142"/>
      <c r="HVB1" s="142"/>
      <c r="HVC1" s="142"/>
      <c r="HVD1" s="142"/>
      <c r="HVE1" s="142"/>
      <c r="HVF1" s="142"/>
      <c r="HVG1" s="142"/>
      <c r="HVH1" s="142"/>
      <c r="HVI1" s="142"/>
      <c r="HVJ1" s="142"/>
      <c r="HVK1" s="142"/>
      <c r="HVL1" s="142"/>
      <c r="HVM1" s="142"/>
      <c r="HVN1" s="142"/>
      <c r="HVO1" s="142"/>
      <c r="HVP1" s="142"/>
      <c r="HVQ1" s="142"/>
      <c r="HVR1" s="142"/>
      <c r="HVS1" s="142"/>
      <c r="HVT1" s="142"/>
      <c r="HVU1" s="142"/>
      <c r="HVV1" s="142"/>
      <c r="HVW1" s="142"/>
      <c r="HVX1" s="142"/>
      <c r="HVY1" s="142"/>
      <c r="HVZ1" s="142"/>
      <c r="HWA1" s="142"/>
      <c r="HWB1" s="142"/>
      <c r="HWC1" s="142"/>
      <c r="HWD1" s="142"/>
      <c r="HWE1" s="142"/>
      <c r="HWF1" s="142"/>
      <c r="HWG1" s="142"/>
      <c r="HWH1" s="142"/>
      <c r="HWI1" s="142"/>
      <c r="HWJ1" s="142"/>
      <c r="HWK1" s="142"/>
      <c r="HWL1" s="142"/>
      <c r="HWM1" s="142"/>
      <c r="HWN1" s="142"/>
      <c r="HWO1" s="142"/>
      <c r="HWP1" s="142"/>
      <c r="HWQ1" s="142"/>
      <c r="HWR1" s="142"/>
      <c r="HWS1" s="142"/>
      <c r="HWT1" s="142"/>
      <c r="HWU1" s="142"/>
      <c r="HWV1" s="142"/>
      <c r="HWW1" s="142"/>
      <c r="HWX1" s="142"/>
      <c r="HWY1" s="142"/>
      <c r="HWZ1" s="142"/>
      <c r="HXA1" s="142"/>
      <c r="HXB1" s="142"/>
      <c r="HXC1" s="142"/>
      <c r="HXD1" s="142"/>
      <c r="HXE1" s="142"/>
      <c r="HXF1" s="142"/>
      <c r="HXG1" s="142"/>
      <c r="HXH1" s="142"/>
      <c r="HXI1" s="142"/>
      <c r="HXJ1" s="142"/>
      <c r="HXK1" s="142"/>
      <c r="HXL1" s="142"/>
      <c r="HXM1" s="142"/>
      <c r="HXN1" s="142"/>
      <c r="HXO1" s="142"/>
      <c r="HXP1" s="142"/>
      <c r="HXQ1" s="142"/>
      <c r="HXR1" s="142"/>
      <c r="HXS1" s="142"/>
      <c r="HXT1" s="142"/>
      <c r="HXU1" s="142"/>
      <c r="HXV1" s="142"/>
      <c r="HXW1" s="142"/>
      <c r="HXX1" s="142"/>
      <c r="HXY1" s="142"/>
      <c r="HXZ1" s="142"/>
      <c r="HYA1" s="142"/>
      <c r="HYB1" s="142"/>
      <c r="HYC1" s="142"/>
      <c r="HYD1" s="142"/>
      <c r="HYE1" s="142"/>
      <c r="HYF1" s="142"/>
      <c r="HYG1" s="142"/>
      <c r="HYH1" s="142"/>
      <c r="HYI1" s="142"/>
      <c r="HYJ1" s="142"/>
      <c r="HYK1" s="142"/>
      <c r="HYL1" s="142"/>
      <c r="HYM1" s="142"/>
      <c r="HYN1" s="142"/>
      <c r="HYO1" s="142"/>
      <c r="HYP1" s="142"/>
      <c r="HYQ1" s="142"/>
      <c r="HYR1" s="142"/>
      <c r="HYS1" s="142"/>
      <c r="HYT1" s="142"/>
      <c r="HYU1" s="142"/>
      <c r="HYV1" s="142"/>
      <c r="HYW1" s="142"/>
      <c r="HYX1" s="142"/>
      <c r="HYY1" s="142"/>
      <c r="HYZ1" s="142"/>
      <c r="HZA1" s="142"/>
      <c r="HZB1" s="142"/>
      <c r="HZC1" s="142"/>
      <c r="HZD1" s="142"/>
      <c r="HZE1" s="142"/>
      <c r="HZF1" s="142"/>
      <c r="HZG1" s="142"/>
      <c r="HZH1" s="142"/>
      <c r="HZI1" s="142"/>
      <c r="HZJ1" s="142"/>
      <c r="HZK1" s="142"/>
      <c r="HZL1" s="142"/>
      <c r="HZM1" s="142"/>
      <c r="HZN1" s="142"/>
      <c r="HZO1" s="142"/>
      <c r="HZP1" s="142"/>
      <c r="HZQ1" s="142"/>
      <c r="HZR1" s="142"/>
      <c r="HZS1" s="142"/>
      <c r="HZT1" s="142"/>
      <c r="HZU1" s="142"/>
      <c r="HZV1" s="142"/>
      <c r="HZW1" s="142"/>
      <c r="HZX1" s="142"/>
      <c r="HZY1" s="142"/>
      <c r="HZZ1" s="142"/>
      <c r="IAA1" s="142"/>
      <c r="IAB1" s="142"/>
      <c r="IAC1" s="142"/>
      <c r="IAD1" s="142"/>
      <c r="IAE1" s="142"/>
      <c r="IAF1" s="142"/>
      <c r="IAG1" s="142"/>
      <c r="IAH1" s="142"/>
      <c r="IAI1" s="142"/>
      <c r="IAJ1" s="142"/>
      <c r="IAK1" s="142"/>
      <c r="IAL1" s="142"/>
      <c r="IAM1" s="142"/>
      <c r="IAN1" s="142"/>
      <c r="IAO1" s="142"/>
      <c r="IAP1" s="142"/>
      <c r="IAQ1" s="142"/>
      <c r="IAR1" s="142"/>
      <c r="IAS1" s="142"/>
      <c r="IAT1" s="142"/>
      <c r="IAU1" s="142"/>
      <c r="IAV1" s="142"/>
      <c r="IAW1" s="142"/>
      <c r="IAX1" s="142"/>
      <c r="IAY1" s="142"/>
      <c r="IAZ1" s="142"/>
      <c r="IBA1" s="142"/>
      <c r="IBB1" s="142"/>
      <c r="IBC1" s="142"/>
      <c r="IBD1" s="142"/>
      <c r="IBE1" s="142"/>
      <c r="IBF1" s="142"/>
      <c r="IBG1" s="142"/>
      <c r="IBH1" s="142"/>
      <c r="IBI1" s="142"/>
      <c r="IBJ1" s="142"/>
      <c r="IBK1" s="142"/>
      <c r="IBL1" s="142"/>
      <c r="IBM1" s="142"/>
      <c r="IBN1" s="142"/>
      <c r="IBO1" s="142"/>
      <c r="IBP1" s="142"/>
      <c r="IBQ1" s="142"/>
      <c r="IBR1" s="142"/>
      <c r="IBS1" s="142"/>
      <c r="IBT1" s="142"/>
      <c r="IBU1" s="142"/>
      <c r="IBV1" s="142"/>
      <c r="IBW1" s="142"/>
      <c r="IBX1" s="142"/>
      <c r="IBY1" s="142"/>
      <c r="IBZ1" s="142"/>
      <c r="ICA1" s="142"/>
      <c r="ICB1" s="142"/>
      <c r="ICC1" s="142"/>
      <c r="ICD1" s="142"/>
      <c r="ICE1" s="142"/>
      <c r="ICF1" s="142"/>
      <c r="ICG1" s="142"/>
      <c r="ICH1" s="142"/>
      <c r="ICI1" s="142"/>
      <c r="ICJ1" s="142"/>
      <c r="ICK1" s="142"/>
      <c r="ICL1" s="142"/>
      <c r="ICM1" s="142"/>
      <c r="ICN1" s="142"/>
      <c r="ICO1" s="142"/>
      <c r="ICP1" s="142"/>
      <c r="ICQ1" s="142"/>
      <c r="ICR1" s="142"/>
      <c r="ICS1" s="142"/>
      <c r="ICT1" s="142"/>
      <c r="ICU1" s="142"/>
      <c r="ICV1" s="142"/>
      <c r="ICW1" s="142"/>
      <c r="ICX1" s="142"/>
      <c r="ICY1" s="142"/>
      <c r="ICZ1" s="142"/>
      <c r="IDA1" s="142"/>
      <c r="IDB1" s="142"/>
      <c r="IDC1" s="142"/>
      <c r="IDD1" s="142"/>
      <c r="IDE1" s="142"/>
      <c r="IDF1" s="142"/>
      <c r="IDG1" s="142"/>
      <c r="IDH1" s="142"/>
      <c r="IDI1" s="142"/>
      <c r="IDJ1" s="142"/>
      <c r="IDK1" s="142"/>
      <c r="IDL1" s="142"/>
      <c r="IDM1" s="142"/>
      <c r="IDN1" s="142"/>
      <c r="IDO1" s="142"/>
      <c r="IDP1" s="142"/>
      <c r="IDQ1" s="142"/>
      <c r="IDR1" s="142"/>
      <c r="IDS1" s="142"/>
      <c r="IDT1" s="142"/>
      <c r="IDU1" s="142"/>
      <c r="IDV1" s="142"/>
      <c r="IDW1" s="142"/>
      <c r="IDX1" s="142"/>
      <c r="IDY1" s="142"/>
      <c r="IDZ1" s="142"/>
      <c r="IEA1" s="142"/>
      <c r="IEB1" s="142"/>
      <c r="IEC1" s="142"/>
      <c r="IED1" s="142"/>
      <c r="IEE1" s="142"/>
      <c r="IEF1" s="142"/>
      <c r="IEG1" s="142"/>
      <c r="IEH1" s="142"/>
      <c r="IEI1" s="142"/>
      <c r="IEJ1" s="142"/>
      <c r="IEK1" s="142"/>
      <c r="IEL1" s="142"/>
      <c r="IEM1" s="142"/>
      <c r="IEN1" s="142"/>
      <c r="IEO1" s="142"/>
      <c r="IEP1" s="142"/>
      <c r="IEQ1" s="142"/>
      <c r="IER1" s="142"/>
      <c r="IES1" s="142"/>
      <c r="IET1" s="142"/>
      <c r="IEU1" s="142"/>
      <c r="IEV1" s="142"/>
      <c r="IEW1" s="142"/>
      <c r="IEX1" s="142"/>
      <c r="IEY1" s="142"/>
      <c r="IEZ1" s="142"/>
      <c r="IFA1" s="142"/>
      <c r="IFB1" s="142"/>
      <c r="IFC1" s="142"/>
      <c r="IFD1" s="142"/>
      <c r="IFE1" s="142"/>
      <c r="IFF1" s="142"/>
      <c r="IFG1" s="142"/>
      <c r="IFH1" s="142"/>
      <c r="IFI1" s="142"/>
      <c r="IFJ1" s="142"/>
      <c r="IFK1" s="142"/>
      <c r="IFL1" s="142"/>
      <c r="IFM1" s="142"/>
      <c r="IFN1" s="142"/>
      <c r="IFO1" s="142"/>
      <c r="IFP1" s="142"/>
      <c r="IFQ1" s="142"/>
      <c r="IFR1" s="142"/>
      <c r="IFS1" s="142"/>
      <c r="IFT1" s="142"/>
      <c r="IFU1" s="142"/>
      <c r="IFV1" s="142"/>
      <c r="IFW1" s="142"/>
      <c r="IFX1" s="142"/>
      <c r="IFY1" s="142"/>
      <c r="IFZ1" s="142"/>
      <c r="IGA1" s="142"/>
      <c r="IGB1" s="142"/>
      <c r="IGC1" s="142"/>
      <c r="IGD1" s="142"/>
      <c r="IGE1" s="142"/>
      <c r="IGF1" s="142"/>
      <c r="IGG1" s="142"/>
      <c r="IGH1" s="142"/>
      <c r="IGI1" s="142"/>
      <c r="IGJ1" s="142"/>
      <c r="IGK1" s="142"/>
      <c r="IGL1" s="142"/>
      <c r="IGM1" s="142"/>
      <c r="IGN1" s="142"/>
      <c r="IGO1" s="142"/>
      <c r="IGP1" s="142"/>
      <c r="IGQ1" s="142"/>
      <c r="IGR1" s="142"/>
      <c r="IGS1" s="142"/>
      <c r="IGT1" s="142"/>
      <c r="IGU1" s="142"/>
      <c r="IGV1" s="142"/>
      <c r="IGW1" s="142"/>
      <c r="IGX1" s="142"/>
      <c r="IGY1" s="142"/>
      <c r="IGZ1" s="142"/>
      <c r="IHA1" s="142"/>
      <c r="IHB1" s="142"/>
      <c r="IHC1" s="142"/>
      <c r="IHD1" s="142"/>
      <c r="IHE1" s="142"/>
      <c r="IHF1" s="142"/>
      <c r="IHG1" s="142"/>
      <c r="IHH1" s="142"/>
      <c r="IHI1" s="142"/>
      <c r="IHJ1" s="142"/>
      <c r="IHK1" s="142"/>
      <c r="IHL1" s="142"/>
      <c r="IHM1" s="142"/>
      <c r="IHN1" s="142"/>
      <c r="IHO1" s="142"/>
      <c r="IHP1" s="142"/>
      <c r="IHQ1" s="142"/>
      <c r="IHR1" s="142"/>
      <c r="IHS1" s="142"/>
      <c r="IHT1" s="142"/>
      <c r="IHU1" s="142"/>
      <c r="IHV1" s="142"/>
      <c r="IHW1" s="142"/>
      <c r="IHX1" s="142"/>
      <c r="IHY1" s="142"/>
      <c r="IHZ1" s="142"/>
      <c r="IIA1" s="142"/>
      <c r="IIB1" s="142"/>
      <c r="IIC1" s="142"/>
      <c r="IID1" s="142"/>
      <c r="IIE1" s="142"/>
      <c r="IIF1" s="142"/>
      <c r="IIG1" s="142"/>
      <c r="IIH1" s="142"/>
      <c r="III1" s="142"/>
      <c r="IIJ1" s="142"/>
      <c r="IIK1" s="142"/>
      <c r="IIL1" s="142"/>
      <c r="IIM1" s="142"/>
      <c r="IIN1" s="142"/>
      <c r="IIO1" s="142"/>
      <c r="IIP1" s="142"/>
      <c r="IIQ1" s="142"/>
      <c r="IIR1" s="142"/>
      <c r="IIS1" s="142"/>
      <c r="IIT1" s="142"/>
      <c r="IIU1" s="142"/>
      <c r="IIV1" s="142"/>
      <c r="IIW1" s="142"/>
      <c r="IIX1" s="142"/>
      <c r="IIY1" s="142"/>
      <c r="IIZ1" s="142"/>
      <c r="IJA1" s="142"/>
      <c r="IJB1" s="142"/>
      <c r="IJC1" s="142"/>
      <c r="IJD1" s="142"/>
      <c r="IJE1" s="142"/>
      <c r="IJF1" s="142"/>
      <c r="IJG1" s="142"/>
      <c r="IJH1" s="142"/>
      <c r="IJI1" s="142"/>
      <c r="IJJ1" s="142"/>
      <c r="IJK1" s="142"/>
      <c r="IJL1" s="142"/>
      <c r="IJM1" s="142"/>
      <c r="IJN1" s="142"/>
      <c r="IJO1" s="142"/>
      <c r="IJP1" s="142"/>
      <c r="IJQ1" s="142"/>
      <c r="IJR1" s="142"/>
      <c r="IJS1" s="142"/>
      <c r="IJT1" s="142"/>
      <c r="IJU1" s="142"/>
      <c r="IJV1" s="142"/>
      <c r="IJW1" s="142"/>
      <c r="IJX1" s="142"/>
      <c r="IJY1" s="142"/>
      <c r="IJZ1" s="142"/>
      <c r="IKA1" s="142"/>
      <c r="IKB1" s="142"/>
      <c r="IKC1" s="142"/>
      <c r="IKD1" s="142"/>
      <c r="IKE1" s="142"/>
      <c r="IKF1" s="142"/>
      <c r="IKG1" s="142"/>
      <c r="IKH1" s="142"/>
      <c r="IKI1" s="142"/>
      <c r="IKJ1" s="142"/>
      <c r="IKK1" s="142"/>
      <c r="IKL1" s="142"/>
      <c r="IKM1" s="142"/>
      <c r="IKN1" s="142"/>
      <c r="IKO1" s="142"/>
      <c r="IKP1" s="142"/>
      <c r="IKQ1" s="142"/>
      <c r="IKR1" s="142"/>
      <c r="IKS1" s="142"/>
      <c r="IKT1" s="142"/>
      <c r="IKU1" s="142"/>
      <c r="IKV1" s="142"/>
      <c r="IKW1" s="142"/>
      <c r="IKX1" s="142"/>
      <c r="IKY1" s="142"/>
      <c r="IKZ1" s="142"/>
      <c r="ILA1" s="142"/>
      <c r="ILB1" s="142"/>
      <c r="ILC1" s="142"/>
      <c r="ILD1" s="142"/>
      <c r="ILE1" s="142"/>
      <c r="ILF1" s="142"/>
      <c r="ILG1" s="142"/>
      <c r="ILH1" s="142"/>
      <c r="ILI1" s="142"/>
      <c r="ILJ1" s="142"/>
      <c r="ILK1" s="142"/>
      <c r="ILL1" s="142"/>
      <c r="ILM1" s="142"/>
      <c r="ILN1" s="142"/>
      <c r="ILO1" s="142"/>
      <c r="ILP1" s="142"/>
      <c r="ILQ1" s="142"/>
      <c r="ILR1" s="142"/>
      <c r="ILS1" s="142"/>
      <c r="ILT1" s="142"/>
      <c r="ILU1" s="142"/>
      <c r="ILV1" s="142"/>
      <c r="ILW1" s="142"/>
      <c r="ILX1" s="142"/>
      <c r="ILY1" s="142"/>
      <c r="ILZ1" s="142"/>
      <c r="IMA1" s="142"/>
      <c r="IMB1" s="142"/>
      <c r="IMC1" s="142"/>
      <c r="IMD1" s="142"/>
      <c r="IME1" s="142"/>
      <c r="IMF1" s="142"/>
      <c r="IMG1" s="142"/>
      <c r="IMH1" s="142"/>
      <c r="IMI1" s="142"/>
      <c r="IMJ1" s="142"/>
      <c r="IMK1" s="142"/>
      <c r="IML1" s="142"/>
      <c r="IMM1" s="142"/>
      <c r="IMN1" s="142"/>
      <c r="IMO1" s="142"/>
      <c r="IMP1" s="142"/>
      <c r="IMQ1" s="142"/>
      <c r="IMR1" s="142"/>
      <c r="IMS1" s="142"/>
      <c r="IMT1" s="142"/>
      <c r="IMU1" s="142"/>
      <c r="IMV1" s="142"/>
      <c r="IMW1" s="142"/>
      <c r="IMX1" s="142"/>
      <c r="IMY1" s="142"/>
      <c r="IMZ1" s="142"/>
      <c r="INA1" s="142"/>
      <c r="INB1" s="142"/>
      <c r="INC1" s="142"/>
      <c r="IND1" s="142"/>
      <c r="INE1" s="142"/>
      <c r="INF1" s="142"/>
      <c r="ING1" s="142"/>
      <c r="INH1" s="142"/>
      <c r="INI1" s="142"/>
      <c r="INJ1" s="142"/>
      <c r="INK1" s="142"/>
      <c r="INL1" s="142"/>
      <c r="INM1" s="142"/>
      <c r="INN1" s="142"/>
      <c r="INO1" s="142"/>
      <c r="INP1" s="142"/>
      <c r="INQ1" s="142"/>
      <c r="INR1" s="142"/>
      <c r="INS1" s="142"/>
      <c r="INT1" s="142"/>
      <c r="INU1" s="142"/>
      <c r="INV1" s="142"/>
      <c r="INW1" s="142"/>
      <c r="INX1" s="142"/>
      <c r="INY1" s="142"/>
      <c r="INZ1" s="142"/>
      <c r="IOA1" s="142"/>
      <c r="IOB1" s="142"/>
      <c r="IOC1" s="142"/>
      <c r="IOD1" s="142"/>
      <c r="IOE1" s="142"/>
      <c r="IOF1" s="142"/>
      <c r="IOG1" s="142"/>
      <c r="IOH1" s="142"/>
      <c r="IOI1" s="142"/>
      <c r="IOJ1" s="142"/>
      <c r="IOK1" s="142"/>
      <c r="IOL1" s="142"/>
      <c r="IOM1" s="142"/>
      <c r="ION1" s="142"/>
      <c r="IOO1" s="142"/>
      <c r="IOP1" s="142"/>
      <c r="IOQ1" s="142"/>
      <c r="IOR1" s="142"/>
      <c r="IOS1" s="142"/>
      <c r="IOT1" s="142"/>
      <c r="IOU1" s="142"/>
      <c r="IOV1" s="142"/>
      <c r="IOW1" s="142"/>
      <c r="IOX1" s="142"/>
      <c r="IOY1" s="142"/>
      <c r="IOZ1" s="142"/>
      <c r="IPA1" s="142"/>
      <c r="IPB1" s="142"/>
      <c r="IPC1" s="142"/>
      <c r="IPD1" s="142"/>
      <c r="IPE1" s="142"/>
      <c r="IPF1" s="142"/>
      <c r="IPG1" s="142"/>
      <c r="IPH1" s="142"/>
      <c r="IPI1" s="142"/>
      <c r="IPJ1" s="142"/>
      <c r="IPK1" s="142"/>
      <c r="IPL1" s="142"/>
      <c r="IPM1" s="142"/>
      <c r="IPN1" s="142"/>
      <c r="IPO1" s="142"/>
      <c r="IPP1" s="142"/>
      <c r="IPQ1" s="142"/>
      <c r="IPR1" s="142"/>
      <c r="IPS1" s="142"/>
      <c r="IPT1" s="142"/>
      <c r="IPU1" s="142"/>
      <c r="IPV1" s="142"/>
      <c r="IPW1" s="142"/>
      <c r="IPX1" s="142"/>
      <c r="IPY1" s="142"/>
      <c r="IPZ1" s="142"/>
      <c r="IQA1" s="142"/>
      <c r="IQB1" s="142"/>
      <c r="IQC1" s="142"/>
      <c r="IQD1" s="142"/>
      <c r="IQE1" s="142"/>
      <c r="IQF1" s="142"/>
      <c r="IQG1" s="142"/>
      <c r="IQH1" s="142"/>
      <c r="IQI1" s="142"/>
      <c r="IQJ1" s="142"/>
      <c r="IQK1" s="142"/>
      <c r="IQL1" s="142"/>
      <c r="IQM1" s="142"/>
      <c r="IQN1" s="142"/>
      <c r="IQO1" s="142"/>
      <c r="IQP1" s="142"/>
      <c r="IQQ1" s="142"/>
      <c r="IQR1" s="142"/>
      <c r="IQS1" s="142"/>
      <c r="IQT1" s="142"/>
      <c r="IQU1" s="142"/>
      <c r="IQV1" s="142"/>
      <c r="IQW1" s="142"/>
      <c r="IQX1" s="142"/>
      <c r="IQY1" s="142"/>
      <c r="IQZ1" s="142"/>
      <c r="IRA1" s="142"/>
      <c r="IRB1" s="142"/>
      <c r="IRC1" s="142"/>
      <c r="IRD1" s="142"/>
      <c r="IRE1" s="142"/>
      <c r="IRF1" s="142"/>
      <c r="IRG1" s="142"/>
      <c r="IRH1" s="142"/>
      <c r="IRI1" s="142"/>
      <c r="IRJ1" s="142"/>
      <c r="IRK1" s="142"/>
      <c r="IRL1" s="142"/>
      <c r="IRM1" s="142"/>
      <c r="IRN1" s="142"/>
      <c r="IRO1" s="142"/>
      <c r="IRP1" s="142"/>
      <c r="IRQ1" s="142"/>
      <c r="IRR1" s="142"/>
      <c r="IRS1" s="142"/>
      <c r="IRT1" s="142"/>
      <c r="IRU1" s="142"/>
      <c r="IRV1" s="142"/>
      <c r="IRW1" s="142"/>
      <c r="IRX1" s="142"/>
      <c r="IRY1" s="142"/>
      <c r="IRZ1" s="142"/>
      <c r="ISA1" s="142"/>
      <c r="ISB1" s="142"/>
      <c r="ISC1" s="142"/>
      <c r="ISD1" s="142"/>
      <c r="ISE1" s="142"/>
      <c r="ISF1" s="142"/>
      <c r="ISG1" s="142"/>
      <c r="ISH1" s="142"/>
      <c r="ISI1" s="142"/>
      <c r="ISJ1" s="142"/>
      <c r="ISK1" s="142"/>
      <c r="ISL1" s="142"/>
      <c r="ISM1" s="142"/>
      <c r="ISN1" s="142"/>
      <c r="ISO1" s="142"/>
      <c r="ISP1" s="142"/>
      <c r="ISQ1" s="142"/>
      <c r="ISR1" s="142"/>
      <c r="ISS1" s="142"/>
      <c r="IST1" s="142"/>
      <c r="ISU1" s="142"/>
      <c r="ISV1" s="142"/>
      <c r="ISW1" s="142"/>
      <c r="ISX1" s="142"/>
      <c r="ISY1" s="142"/>
      <c r="ISZ1" s="142"/>
      <c r="ITA1" s="142"/>
      <c r="ITB1" s="142"/>
      <c r="ITC1" s="142"/>
      <c r="ITD1" s="142"/>
      <c r="ITE1" s="142"/>
      <c r="ITF1" s="142"/>
      <c r="ITG1" s="142"/>
      <c r="ITH1" s="142"/>
      <c r="ITI1" s="142"/>
      <c r="ITJ1" s="142"/>
      <c r="ITK1" s="142"/>
      <c r="ITL1" s="142"/>
      <c r="ITM1" s="142"/>
      <c r="ITN1" s="142"/>
      <c r="ITO1" s="142"/>
      <c r="ITP1" s="142"/>
      <c r="ITQ1" s="142"/>
      <c r="ITR1" s="142"/>
      <c r="ITS1" s="142"/>
      <c r="ITT1" s="142"/>
      <c r="ITU1" s="142"/>
      <c r="ITV1" s="142"/>
      <c r="ITW1" s="142"/>
      <c r="ITX1" s="142"/>
      <c r="ITY1" s="142"/>
      <c r="ITZ1" s="142"/>
      <c r="IUA1" s="142"/>
      <c r="IUB1" s="142"/>
      <c r="IUC1" s="142"/>
      <c r="IUD1" s="142"/>
      <c r="IUE1" s="142"/>
      <c r="IUF1" s="142"/>
      <c r="IUG1" s="142"/>
      <c r="IUH1" s="142"/>
      <c r="IUI1" s="142"/>
      <c r="IUJ1" s="142"/>
      <c r="IUK1" s="142"/>
      <c r="IUL1" s="142"/>
      <c r="IUM1" s="142"/>
      <c r="IUN1" s="142"/>
      <c r="IUO1" s="142"/>
      <c r="IUP1" s="142"/>
      <c r="IUQ1" s="142"/>
      <c r="IUR1" s="142"/>
      <c r="IUS1" s="142"/>
      <c r="IUT1" s="142"/>
      <c r="IUU1" s="142"/>
      <c r="IUV1" s="142"/>
      <c r="IUW1" s="142"/>
      <c r="IUX1" s="142"/>
      <c r="IUY1" s="142"/>
      <c r="IUZ1" s="142"/>
      <c r="IVA1" s="142"/>
      <c r="IVB1" s="142"/>
      <c r="IVC1" s="142"/>
      <c r="IVD1" s="142"/>
      <c r="IVE1" s="142"/>
      <c r="IVF1" s="142"/>
      <c r="IVG1" s="142"/>
      <c r="IVH1" s="142"/>
      <c r="IVI1" s="142"/>
      <c r="IVJ1" s="142"/>
      <c r="IVK1" s="142"/>
      <c r="IVL1" s="142"/>
      <c r="IVM1" s="142"/>
      <c r="IVN1" s="142"/>
      <c r="IVO1" s="142"/>
      <c r="IVP1" s="142"/>
      <c r="IVQ1" s="142"/>
      <c r="IVR1" s="142"/>
      <c r="IVS1" s="142"/>
      <c r="IVT1" s="142"/>
      <c r="IVU1" s="142"/>
      <c r="IVV1" s="142"/>
      <c r="IVW1" s="142"/>
      <c r="IVX1" s="142"/>
      <c r="IVY1" s="142"/>
      <c r="IVZ1" s="142"/>
      <c r="IWA1" s="142"/>
      <c r="IWB1" s="142"/>
      <c r="IWC1" s="142"/>
      <c r="IWD1" s="142"/>
      <c r="IWE1" s="142"/>
      <c r="IWF1" s="142"/>
      <c r="IWG1" s="142"/>
      <c r="IWH1" s="142"/>
      <c r="IWI1" s="142"/>
      <c r="IWJ1" s="142"/>
      <c r="IWK1" s="142"/>
      <c r="IWL1" s="142"/>
      <c r="IWM1" s="142"/>
      <c r="IWN1" s="142"/>
      <c r="IWO1" s="142"/>
      <c r="IWP1" s="142"/>
      <c r="IWQ1" s="142"/>
      <c r="IWR1" s="142"/>
      <c r="IWS1" s="142"/>
      <c r="IWT1" s="142"/>
      <c r="IWU1" s="142"/>
      <c r="IWV1" s="142"/>
      <c r="IWW1" s="142"/>
      <c r="IWX1" s="142"/>
      <c r="IWY1" s="142"/>
      <c r="IWZ1" s="142"/>
      <c r="IXA1" s="142"/>
      <c r="IXB1" s="142"/>
      <c r="IXC1" s="142"/>
      <c r="IXD1" s="142"/>
      <c r="IXE1" s="142"/>
      <c r="IXF1" s="142"/>
      <c r="IXG1" s="142"/>
      <c r="IXH1" s="142"/>
      <c r="IXI1" s="142"/>
      <c r="IXJ1" s="142"/>
      <c r="IXK1" s="142"/>
      <c r="IXL1" s="142"/>
      <c r="IXM1" s="142"/>
      <c r="IXN1" s="142"/>
      <c r="IXO1" s="142"/>
      <c r="IXP1" s="142"/>
      <c r="IXQ1" s="142"/>
      <c r="IXR1" s="142"/>
      <c r="IXS1" s="142"/>
      <c r="IXT1" s="142"/>
      <c r="IXU1" s="142"/>
      <c r="IXV1" s="142"/>
      <c r="IXW1" s="142"/>
      <c r="IXX1" s="142"/>
      <c r="IXY1" s="142"/>
      <c r="IXZ1" s="142"/>
      <c r="IYA1" s="142"/>
      <c r="IYB1" s="142"/>
      <c r="IYC1" s="142"/>
      <c r="IYD1" s="142"/>
      <c r="IYE1" s="142"/>
      <c r="IYF1" s="142"/>
      <c r="IYG1" s="142"/>
      <c r="IYH1" s="142"/>
      <c r="IYI1" s="142"/>
      <c r="IYJ1" s="142"/>
      <c r="IYK1" s="142"/>
      <c r="IYL1" s="142"/>
      <c r="IYM1" s="142"/>
      <c r="IYN1" s="142"/>
      <c r="IYO1" s="142"/>
      <c r="IYP1" s="142"/>
      <c r="IYQ1" s="142"/>
      <c r="IYR1" s="142"/>
      <c r="IYS1" s="142"/>
      <c r="IYT1" s="142"/>
      <c r="IYU1" s="142"/>
      <c r="IYV1" s="142"/>
      <c r="IYW1" s="142"/>
      <c r="IYX1" s="142"/>
      <c r="IYY1" s="142"/>
      <c r="IYZ1" s="142"/>
      <c r="IZA1" s="142"/>
      <c r="IZB1" s="142"/>
      <c r="IZC1" s="142"/>
      <c r="IZD1" s="142"/>
      <c r="IZE1" s="142"/>
      <c r="IZF1" s="142"/>
      <c r="IZG1" s="142"/>
      <c r="IZH1" s="142"/>
      <c r="IZI1" s="142"/>
      <c r="IZJ1" s="142"/>
      <c r="IZK1" s="142"/>
      <c r="IZL1" s="142"/>
      <c r="IZM1" s="142"/>
      <c r="IZN1" s="142"/>
      <c r="IZO1" s="142"/>
      <c r="IZP1" s="142"/>
      <c r="IZQ1" s="142"/>
      <c r="IZR1" s="142"/>
      <c r="IZS1" s="142"/>
      <c r="IZT1" s="142"/>
      <c r="IZU1" s="142"/>
      <c r="IZV1" s="142"/>
      <c r="IZW1" s="142"/>
      <c r="IZX1" s="142"/>
      <c r="IZY1" s="142"/>
      <c r="IZZ1" s="142"/>
      <c r="JAA1" s="142"/>
      <c r="JAB1" s="142"/>
      <c r="JAC1" s="142"/>
      <c r="JAD1" s="142"/>
      <c r="JAE1" s="142"/>
      <c r="JAF1" s="142"/>
      <c r="JAG1" s="142"/>
      <c r="JAH1" s="142"/>
      <c r="JAI1" s="142"/>
      <c r="JAJ1" s="142"/>
      <c r="JAK1" s="142"/>
      <c r="JAL1" s="142"/>
      <c r="JAM1" s="142"/>
      <c r="JAN1" s="142"/>
      <c r="JAO1" s="142"/>
      <c r="JAP1" s="142"/>
      <c r="JAQ1" s="142"/>
      <c r="JAR1" s="142"/>
      <c r="JAS1" s="142"/>
      <c r="JAT1" s="142"/>
      <c r="JAU1" s="142"/>
      <c r="JAV1" s="142"/>
      <c r="JAW1" s="142"/>
      <c r="JAX1" s="142"/>
      <c r="JAY1" s="142"/>
      <c r="JAZ1" s="142"/>
      <c r="JBA1" s="142"/>
      <c r="JBB1" s="142"/>
      <c r="JBC1" s="142"/>
      <c r="JBD1" s="142"/>
      <c r="JBE1" s="142"/>
      <c r="JBF1" s="142"/>
      <c r="JBG1" s="142"/>
      <c r="JBH1" s="142"/>
      <c r="JBI1" s="142"/>
      <c r="JBJ1" s="142"/>
      <c r="JBK1" s="142"/>
      <c r="JBL1" s="142"/>
      <c r="JBM1" s="142"/>
      <c r="JBN1" s="142"/>
      <c r="JBO1" s="142"/>
      <c r="JBP1" s="142"/>
      <c r="JBQ1" s="142"/>
      <c r="JBR1" s="142"/>
      <c r="JBS1" s="142"/>
      <c r="JBT1" s="142"/>
      <c r="JBU1" s="142"/>
      <c r="JBV1" s="142"/>
      <c r="JBW1" s="142"/>
      <c r="JBX1" s="142"/>
      <c r="JBY1" s="142"/>
      <c r="JBZ1" s="142"/>
      <c r="JCA1" s="142"/>
      <c r="JCB1" s="142"/>
      <c r="JCC1" s="142"/>
      <c r="JCD1" s="142"/>
      <c r="JCE1" s="142"/>
      <c r="JCF1" s="142"/>
      <c r="JCG1" s="142"/>
      <c r="JCH1" s="142"/>
      <c r="JCI1" s="142"/>
      <c r="JCJ1" s="142"/>
      <c r="JCK1" s="142"/>
      <c r="JCL1" s="142"/>
      <c r="JCM1" s="142"/>
      <c r="JCN1" s="142"/>
      <c r="JCO1" s="142"/>
      <c r="JCP1" s="142"/>
      <c r="JCQ1" s="142"/>
      <c r="JCR1" s="142"/>
      <c r="JCS1" s="142"/>
      <c r="JCT1" s="142"/>
      <c r="JCU1" s="142"/>
      <c r="JCV1" s="142"/>
      <c r="JCW1" s="142"/>
      <c r="JCX1" s="142"/>
      <c r="JCY1" s="142"/>
      <c r="JCZ1" s="142"/>
      <c r="JDA1" s="142"/>
      <c r="JDB1" s="142"/>
      <c r="JDC1" s="142"/>
      <c r="JDD1" s="142"/>
      <c r="JDE1" s="142"/>
      <c r="JDF1" s="142"/>
      <c r="JDG1" s="142"/>
      <c r="JDH1" s="142"/>
      <c r="JDI1" s="142"/>
      <c r="JDJ1" s="142"/>
      <c r="JDK1" s="142"/>
      <c r="JDL1" s="142"/>
      <c r="JDM1" s="142"/>
      <c r="JDN1" s="142"/>
      <c r="JDO1" s="142"/>
      <c r="JDP1" s="142"/>
      <c r="JDQ1" s="142"/>
      <c r="JDR1" s="142"/>
      <c r="JDS1" s="142"/>
      <c r="JDT1" s="142"/>
      <c r="JDU1" s="142"/>
      <c r="JDV1" s="142"/>
      <c r="JDW1" s="142"/>
      <c r="JDX1" s="142"/>
      <c r="JDY1" s="142"/>
      <c r="JDZ1" s="142"/>
      <c r="JEA1" s="142"/>
      <c r="JEB1" s="142"/>
      <c r="JEC1" s="142"/>
      <c r="JED1" s="142"/>
      <c r="JEE1" s="142"/>
      <c r="JEF1" s="142"/>
      <c r="JEG1" s="142"/>
      <c r="JEH1" s="142"/>
      <c r="JEI1" s="142"/>
      <c r="JEJ1" s="142"/>
      <c r="JEK1" s="142"/>
      <c r="JEL1" s="142"/>
      <c r="JEM1" s="142"/>
      <c r="JEN1" s="142"/>
      <c r="JEO1" s="142"/>
      <c r="JEP1" s="142"/>
      <c r="JEQ1" s="142"/>
      <c r="JER1" s="142"/>
      <c r="JES1" s="142"/>
      <c r="JET1" s="142"/>
      <c r="JEU1" s="142"/>
      <c r="JEV1" s="142"/>
      <c r="JEW1" s="142"/>
      <c r="JEX1" s="142"/>
      <c r="JEY1" s="142"/>
      <c r="JEZ1" s="142"/>
      <c r="JFA1" s="142"/>
      <c r="JFB1" s="142"/>
      <c r="JFC1" s="142"/>
      <c r="JFD1" s="142"/>
      <c r="JFE1" s="142"/>
      <c r="JFF1" s="142"/>
      <c r="JFG1" s="142"/>
      <c r="JFH1" s="142"/>
      <c r="JFI1" s="142"/>
      <c r="JFJ1" s="142"/>
      <c r="JFK1" s="142"/>
      <c r="JFL1" s="142"/>
      <c r="JFM1" s="142"/>
      <c r="JFN1" s="142"/>
      <c r="JFO1" s="142"/>
      <c r="JFP1" s="142"/>
      <c r="JFQ1" s="142"/>
      <c r="JFR1" s="142"/>
      <c r="JFS1" s="142"/>
      <c r="JFT1" s="142"/>
      <c r="JFU1" s="142"/>
      <c r="JFV1" s="142"/>
      <c r="JFW1" s="142"/>
      <c r="JFX1" s="142"/>
      <c r="JFY1" s="142"/>
      <c r="JFZ1" s="142"/>
      <c r="JGA1" s="142"/>
      <c r="JGB1" s="142"/>
      <c r="JGC1" s="142"/>
      <c r="JGD1" s="142"/>
      <c r="JGE1" s="142"/>
      <c r="JGF1" s="142"/>
      <c r="JGG1" s="142"/>
      <c r="JGH1" s="142"/>
      <c r="JGI1" s="142"/>
      <c r="JGJ1" s="142"/>
      <c r="JGK1" s="142"/>
      <c r="JGL1" s="142"/>
      <c r="JGM1" s="142"/>
      <c r="JGN1" s="142"/>
      <c r="JGO1" s="142"/>
      <c r="JGP1" s="142"/>
      <c r="JGQ1" s="142"/>
      <c r="JGR1" s="142"/>
      <c r="JGS1" s="142"/>
      <c r="JGT1" s="142"/>
      <c r="JGU1" s="142"/>
      <c r="JGV1" s="142"/>
      <c r="JGW1" s="142"/>
      <c r="JGX1" s="142"/>
      <c r="JGY1" s="142"/>
      <c r="JGZ1" s="142"/>
      <c r="JHA1" s="142"/>
      <c r="JHB1" s="142"/>
      <c r="JHC1" s="142"/>
      <c r="JHD1" s="142"/>
      <c r="JHE1" s="142"/>
      <c r="JHF1" s="142"/>
      <c r="JHG1" s="142"/>
      <c r="JHH1" s="142"/>
      <c r="JHI1" s="142"/>
      <c r="JHJ1" s="142"/>
      <c r="JHK1" s="142"/>
      <c r="JHL1" s="142"/>
      <c r="JHM1" s="142"/>
      <c r="JHN1" s="142"/>
      <c r="JHO1" s="142"/>
      <c r="JHP1" s="142"/>
      <c r="JHQ1" s="142"/>
      <c r="JHR1" s="142"/>
      <c r="JHS1" s="142"/>
      <c r="JHT1" s="142"/>
      <c r="JHU1" s="142"/>
      <c r="JHV1" s="142"/>
      <c r="JHW1" s="142"/>
      <c r="JHX1" s="142"/>
      <c r="JHY1" s="142"/>
      <c r="JHZ1" s="142"/>
      <c r="JIA1" s="142"/>
      <c r="JIB1" s="142"/>
      <c r="JIC1" s="142"/>
      <c r="JID1" s="142"/>
      <c r="JIE1" s="142"/>
      <c r="JIF1" s="142"/>
      <c r="JIG1" s="142"/>
      <c r="JIH1" s="142"/>
      <c r="JII1" s="142"/>
      <c r="JIJ1" s="142"/>
      <c r="JIK1" s="142"/>
      <c r="JIL1" s="142"/>
      <c r="JIM1" s="142"/>
      <c r="JIN1" s="142"/>
      <c r="JIO1" s="142"/>
      <c r="JIP1" s="142"/>
      <c r="JIQ1" s="142"/>
      <c r="JIR1" s="142"/>
      <c r="JIS1" s="142"/>
      <c r="JIT1" s="142"/>
      <c r="JIU1" s="142"/>
      <c r="JIV1" s="142"/>
      <c r="JIW1" s="142"/>
      <c r="JIX1" s="142"/>
      <c r="JIY1" s="142"/>
      <c r="JIZ1" s="142"/>
      <c r="JJA1" s="142"/>
      <c r="JJB1" s="142"/>
      <c r="JJC1" s="142"/>
      <c r="JJD1" s="142"/>
      <c r="JJE1" s="142"/>
      <c r="JJF1" s="142"/>
      <c r="JJG1" s="142"/>
      <c r="JJH1" s="142"/>
      <c r="JJI1" s="142"/>
      <c r="JJJ1" s="142"/>
      <c r="JJK1" s="142"/>
      <c r="JJL1" s="142"/>
      <c r="JJM1" s="142"/>
      <c r="JJN1" s="142"/>
      <c r="JJO1" s="142"/>
      <c r="JJP1" s="142"/>
      <c r="JJQ1" s="142"/>
      <c r="JJR1" s="142"/>
      <c r="JJS1" s="142"/>
      <c r="JJT1" s="142"/>
      <c r="JJU1" s="142"/>
      <c r="JJV1" s="142"/>
      <c r="JJW1" s="142"/>
      <c r="JJX1" s="142"/>
      <c r="JJY1" s="142"/>
      <c r="JJZ1" s="142"/>
      <c r="JKA1" s="142"/>
      <c r="JKB1" s="142"/>
      <c r="JKC1" s="142"/>
      <c r="JKD1" s="142"/>
      <c r="JKE1" s="142"/>
      <c r="JKF1" s="142"/>
      <c r="JKG1" s="142"/>
      <c r="JKH1" s="142"/>
      <c r="JKI1" s="142"/>
      <c r="JKJ1" s="142"/>
      <c r="JKK1" s="142"/>
      <c r="JKL1" s="142"/>
      <c r="JKM1" s="142"/>
      <c r="JKN1" s="142"/>
      <c r="JKO1" s="142"/>
      <c r="JKP1" s="142"/>
      <c r="JKQ1" s="142"/>
      <c r="JKR1" s="142"/>
      <c r="JKS1" s="142"/>
      <c r="JKT1" s="142"/>
      <c r="JKU1" s="142"/>
      <c r="JKV1" s="142"/>
      <c r="JKW1" s="142"/>
      <c r="JKX1" s="142"/>
      <c r="JKY1" s="142"/>
      <c r="JKZ1" s="142"/>
      <c r="JLA1" s="142"/>
      <c r="JLB1" s="142"/>
      <c r="JLC1" s="142"/>
      <c r="JLD1" s="142"/>
      <c r="JLE1" s="142"/>
      <c r="JLF1" s="142"/>
      <c r="JLG1" s="142"/>
      <c r="JLH1" s="142"/>
      <c r="JLI1" s="142"/>
      <c r="JLJ1" s="142"/>
      <c r="JLK1" s="142"/>
      <c r="JLL1" s="142"/>
      <c r="JLM1" s="142"/>
      <c r="JLN1" s="142"/>
      <c r="JLO1" s="142"/>
      <c r="JLP1" s="142"/>
      <c r="JLQ1" s="142"/>
      <c r="JLR1" s="142"/>
      <c r="JLS1" s="142"/>
      <c r="JLT1" s="142"/>
      <c r="JLU1" s="142"/>
      <c r="JLV1" s="142"/>
      <c r="JLW1" s="142"/>
      <c r="JLX1" s="142"/>
      <c r="JLY1" s="142"/>
      <c r="JLZ1" s="142"/>
      <c r="JMA1" s="142"/>
      <c r="JMB1" s="142"/>
      <c r="JMC1" s="142"/>
      <c r="JMD1" s="142"/>
      <c r="JME1" s="142"/>
      <c r="JMF1" s="142"/>
      <c r="JMG1" s="142"/>
      <c r="JMH1" s="142"/>
      <c r="JMI1" s="142"/>
      <c r="JMJ1" s="142"/>
      <c r="JMK1" s="142"/>
      <c r="JML1" s="142"/>
      <c r="JMM1" s="142"/>
      <c r="JMN1" s="142"/>
      <c r="JMO1" s="142"/>
      <c r="JMP1" s="142"/>
      <c r="JMQ1" s="142"/>
      <c r="JMR1" s="142"/>
      <c r="JMS1" s="142"/>
      <c r="JMT1" s="142"/>
      <c r="JMU1" s="142"/>
      <c r="JMV1" s="142"/>
      <c r="JMW1" s="142"/>
      <c r="JMX1" s="142"/>
      <c r="JMY1" s="142"/>
      <c r="JMZ1" s="142"/>
      <c r="JNA1" s="142"/>
      <c r="JNB1" s="142"/>
      <c r="JNC1" s="142"/>
      <c r="JND1" s="142"/>
      <c r="JNE1" s="142"/>
      <c r="JNF1" s="142"/>
      <c r="JNG1" s="142"/>
      <c r="JNH1" s="142"/>
      <c r="JNI1" s="142"/>
      <c r="JNJ1" s="142"/>
      <c r="JNK1" s="142"/>
      <c r="JNL1" s="142"/>
      <c r="JNM1" s="142"/>
      <c r="JNN1" s="142"/>
      <c r="JNO1" s="142"/>
      <c r="JNP1" s="142"/>
      <c r="JNQ1" s="142"/>
      <c r="JNR1" s="142"/>
      <c r="JNS1" s="142"/>
      <c r="JNT1" s="142"/>
      <c r="JNU1" s="142"/>
      <c r="JNV1" s="142"/>
      <c r="JNW1" s="142"/>
      <c r="JNX1" s="142"/>
      <c r="JNY1" s="142"/>
      <c r="JNZ1" s="142"/>
      <c r="JOA1" s="142"/>
      <c r="JOB1" s="142"/>
      <c r="JOC1" s="142"/>
      <c r="JOD1" s="142"/>
      <c r="JOE1" s="142"/>
      <c r="JOF1" s="142"/>
      <c r="JOG1" s="142"/>
      <c r="JOH1" s="142"/>
      <c r="JOI1" s="142"/>
      <c r="JOJ1" s="142"/>
      <c r="JOK1" s="142"/>
      <c r="JOL1" s="142"/>
      <c r="JOM1" s="142"/>
      <c r="JON1" s="142"/>
      <c r="JOO1" s="142"/>
      <c r="JOP1" s="142"/>
      <c r="JOQ1" s="142"/>
      <c r="JOR1" s="142"/>
      <c r="JOS1" s="142"/>
      <c r="JOT1" s="142"/>
      <c r="JOU1" s="142"/>
      <c r="JOV1" s="142"/>
      <c r="JOW1" s="142"/>
      <c r="JOX1" s="142"/>
      <c r="JOY1" s="142"/>
      <c r="JOZ1" s="142"/>
      <c r="JPA1" s="142"/>
      <c r="JPB1" s="142"/>
      <c r="JPC1" s="142"/>
      <c r="JPD1" s="142"/>
      <c r="JPE1" s="142"/>
      <c r="JPF1" s="142"/>
      <c r="JPG1" s="142"/>
      <c r="JPH1" s="142"/>
      <c r="JPI1" s="142"/>
      <c r="JPJ1" s="142"/>
      <c r="JPK1" s="142"/>
      <c r="JPL1" s="142"/>
      <c r="JPM1" s="142"/>
      <c r="JPN1" s="142"/>
      <c r="JPO1" s="142"/>
      <c r="JPP1" s="142"/>
      <c r="JPQ1" s="142"/>
      <c r="JPR1" s="142"/>
      <c r="JPS1" s="142"/>
      <c r="JPT1" s="142"/>
      <c r="JPU1" s="142"/>
      <c r="JPV1" s="142"/>
      <c r="JPW1" s="142"/>
      <c r="JPX1" s="142"/>
      <c r="JPY1" s="142"/>
      <c r="JPZ1" s="142"/>
      <c r="JQA1" s="142"/>
      <c r="JQB1" s="142"/>
      <c r="JQC1" s="142"/>
      <c r="JQD1" s="142"/>
      <c r="JQE1" s="142"/>
      <c r="JQF1" s="142"/>
      <c r="JQG1" s="142"/>
      <c r="JQH1" s="142"/>
      <c r="JQI1" s="142"/>
      <c r="JQJ1" s="142"/>
      <c r="JQK1" s="142"/>
      <c r="JQL1" s="142"/>
      <c r="JQM1" s="142"/>
      <c r="JQN1" s="142"/>
      <c r="JQO1" s="142"/>
      <c r="JQP1" s="142"/>
      <c r="JQQ1" s="142"/>
      <c r="JQR1" s="142"/>
      <c r="JQS1" s="142"/>
      <c r="JQT1" s="142"/>
      <c r="JQU1" s="142"/>
      <c r="JQV1" s="142"/>
      <c r="JQW1" s="142"/>
      <c r="JQX1" s="142"/>
      <c r="JQY1" s="142"/>
      <c r="JQZ1" s="142"/>
      <c r="JRA1" s="142"/>
      <c r="JRB1" s="142"/>
      <c r="JRC1" s="142"/>
      <c r="JRD1" s="142"/>
      <c r="JRE1" s="142"/>
      <c r="JRF1" s="142"/>
      <c r="JRG1" s="142"/>
      <c r="JRH1" s="142"/>
      <c r="JRI1" s="142"/>
      <c r="JRJ1" s="142"/>
      <c r="JRK1" s="142"/>
      <c r="JRL1" s="142"/>
      <c r="JRM1" s="142"/>
      <c r="JRN1" s="142"/>
      <c r="JRO1" s="142"/>
      <c r="JRP1" s="142"/>
      <c r="JRQ1" s="142"/>
      <c r="JRR1" s="142"/>
      <c r="JRS1" s="142"/>
      <c r="JRT1" s="142"/>
      <c r="JRU1" s="142"/>
      <c r="JRV1" s="142"/>
      <c r="JRW1" s="142"/>
      <c r="JRX1" s="142"/>
      <c r="JRY1" s="142"/>
      <c r="JRZ1" s="142"/>
      <c r="JSA1" s="142"/>
      <c r="JSB1" s="142"/>
      <c r="JSC1" s="142"/>
      <c r="JSD1" s="142"/>
      <c r="JSE1" s="142"/>
      <c r="JSF1" s="142"/>
      <c r="JSG1" s="142"/>
      <c r="JSH1" s="142"/>
      <c r="JSI1" s="142"/>
      <c r="JSJ1" s="142"/>
      <c r="JSK1" s="142"/>
      <c r="JSL1" s="142"/>
      <c r="JSM1" s="142"/>
      <c r="JSN1" s="142"/>
      <c r="JSO1" s="142"/>
      <c r="JSP1" s="142"/>
      <c r="JSQ1" s="142"/>
      <c r="JSR1" s="142"/>
      <c r="JSS1" s="142"/>
      <c r="JST1" s="142"/>
      <c r="JSU1" s="142"/>
      <c r="JSV1" s="142"/>
      <c r="JSW1" s="142"/>
      <c r="JSX1" s="142"/>
      <c r="JSY1" s="142"/>
      <c r="JSZ1" s="142"/>
      <c r="JTA1" s="142"/>
      <c r="JTB1" s="142"/>
      <c r="JTC1" s="142"/>
      <c r="JTD1" s="142"/>
      <c r="JTE1" s="142"/>
      <c r="JTF1" s="142"/>
      <c r="JTG1" s="142"/>
      <c r="JTH1" s="142"/>
      <c r="JTI1" s="142"/>
      <c r="JTJ1" s="142"/>
      <c r="JTK1" s="142"/>
      <c r="JTL1" s="142"/>
      <c r="JTM1" s="142"/>
      <c r="JTN1" s="142"/>
      <c r="JTO1" s="142"/>
      <c r="JTP1" s="142"/>
      <c r="JTQ1" s="142"/>
      <c r="JTR1" s="142"/>
      <c r="JTS1" s="142"/>
      <c r="JTT1" s="142"/>
      <c r="JTU1" s="142"/>
      <c r="JTV1" s="142"/>
      <c r="JTW1" s="142"/>
      <c r="JTX1" s="142"/>
      <c r="JTY1" s="142"/>
      <c r="JTZ1" s="142"/>
      <c r="JUA1" s="142"/>
      <c r="JUB1" s="142"/>
      <c r="JUC1" s="142"/>
      <c r="JUD1" s="142"/>
      <c r="JUE1" s="142"/>
      <c r="JUF1" s="142"/>
      <c r="JUG1" s="142"/>
      <c r="JUH1" s="142"/>
      <c r="JUI1" s="142"/>
      <c r="JUJ1" s="142"/>
      <c r="JUK1" s="142"/>
      <c r="JUL1" s="142"/>
      <c r="JUM1" s="142"/>
      <c r="JUN1" s="142"/>
      <c r="JUO1" s="142"/>
      <c r="JUP1" s="142"/>
      <c r="JUQ1" s="142"/>
      <c r="JUR1" s="142"/>
      <c r="JUS1" s="142"/>
      <c r="JUT1" s="142"/>
      <c r="JUU1" s="142"/>
      <c r="JUV1" s="142"/>
      <c r="JUW1" s="142"/>
      <c r="JUX1" s="142"/>
      <c r="JUY1" s="142"/>
      <c r="JUZ1" s="142"/>
      <c r="JVA1" s="142"/>
      <c r="JVB1" s="142"/>
      <c r="JVC1" s="142"/>
      <c r="JVD1" s="142"/>
      <c r="JVE1" s="142"/>
      <c r="JVF1" s="142"/>
      <c r="JVG1" s="142"/>
      <c r="JVH1" s="142"/>
      <c r="JVI1" s="142"/>
      <c r="JVJ1" s="142"/>
      <c r="JVK1" s="142"/>
      <c r="JVL1" s="142"/>
      <c r="JVM1" s="142"/>
      <c r="JVN1" s="142"/>
      <c r="JVO1" s="142"/>
      <c r="JVP1" s="142"/>
      <c r="JVQ1" s="142"/>
      <c r="JVR1" s="142"/>
      <c r="JVS1" s="142"/>
      <c r="JVT1" s="142"/>
      <c r="JVU1" s="142"/>
      <c r="JVV1" s="142"/>
      <c r="JVW1" s="142"/>
      <c r="JVX1" s="142"/>
      <c r="JVY1" s="142"/>
      <c r="JVZ1" s="142"/>
      <c r="JWA1" s="142"/>
      <c r="JWB1" s="142"/>
      <c r="JWC1" s="142"/>
      <c r="JWD1" s="142"/>
      <c r="JWE1" s="142"/>
      <c r="JWF1" s="142"/>
      <c r="JWG1" s="142"/>
      <c r="JWH1" s="142"/>
      <c r="JWI1" s="142"/>
      <c r="JWJ1" s="142"/>
      <c r="JWK1" s="142"/>
      <c r="JWL1" s="142"/>
      <c r="JWM1" s="142"/>
      <c r="JWN1" s="142"/>
      <c r="JWO1" s="142"/>
      <c r="JWP1" s="142"/>
      <c r="JWQ1" s="142"/>
      <c r="JWR1" s="142"/>
      <c r="JWS1" s="142"/>
      <c r="JWT1" s="142"/>
      <c r="JWU1" s="142"/>
      <c r="JWV1" s="142"/>
      <c r="JWW1" s="142"/>
      <c r="JWX1" s="142"/>
      <c r="JWY1" s="142"/>
      <c r="JWZ1" s="142"/>
      <c r="JXA1" s="142"/>
      <c r="JXB1" s="142"/>
      <c r="JXC1" s="142"/>
      <c r="JXD1" s="142"/>
      <c r="JXE1" s="142"/>
      <c r="JXF1" s="142"/>
      <c r="JXG1" s="142"/>
      <c r="JXH1" s="142"/>
      <c r="JXI1" s="142"/>
      <c r="JXJ1" s="142"/>
      <c r="JXK1" s="142"/>
      <c r="JXL1" s="142"/>
      <c r="JXM1" s="142"/>
      <c r="JXN1" s="142"/>
      <c r="JXO1" s="142"/>
      <c r="JXP1" s="142"/>
      <c r="JXQ1" s="142"/>
      <c r="JXR1" s="142"/>
      <c r="JXS1" s="142"/>
      <c r="JXT1" s="142"/>
      <c r="JXU1" s="142"/>
      <c r="JXV1" s="142"/>
      <c r="JXW1" s="142"/>
      <c r="JXX1" s="142"/>
      <c r="JXY1" s="142"/>
      <c r="JXZ1" s="142"/>
      <c r="JYA1" s="142"/>
      <c r="JYB1" s="142"/>
      <c r="JYC1" s="142"/>
      <c r="JYD1" s="142"/>
      <c r="JYE1" s="142"/>
      <c r="JYF1" s="142"/>
      <c r="JYG1" s="142"/>
      <c r="JYH1" s="142"/>
      <c r="JYI1" s="142"/>
      <c r="JYJ1" s="142"/>
      <c r="JYK1" s="142"/>
      <c r="JYL1" s="142"/>
      <c r="JYM1" s="142"/>
      <c r="JYN1" s="142"/>
      <c r="JYO1" s="142"/>
      <c r="JYP1" s="142"/>
      <c r="JYQ1" s="142"/>
      <c r="JYR1" s="142"/>
      <c r="JYS1" s="142"/>
      <c r="JYT1" s="142"/>
      <c r="JYU1" s="142"/>
      <c r="JYV1" s="142"/>
      <c r="JYW1" s="142"/>
      <c r="JYX1" s="142"/>
      <c r="JYY1" s="142"/>
      <c r="JYZ1" s="142"/>
      <c r="JZA1" s="142"/>
      <c r="JZB1" s="142"/>
      <c r="JZC1" s="142"/>
      <c r="JZD1" s="142"/>
      <c r="JZE1" s="142"/>
      <c r="JZF1" s="142"/>
      <c r="JZG1" s="142"/>
      <c r="JZH1" s="142"/>
      <c r="JZI1" s="142"/>
      <c r="JZJ1" s="142"/>
      <c r="JZK1" s="142"/>
      <c r="JZL1" s="142"/>
      <c r="JZM1" s="142"/>
      <c r="JZN1" s="142"/>
      <c r="JZO1" s="142"/>
      <c r="JZP1" s="142"/>
      <c r="JZQ1" s="142"/>
      <c r="JZR1" s="142"/>
      <c r="JZS1" s="142"/>
      <c r="JZT1" s="142"/>
      <c r="JZU1" s="142"/>
      <c r="JZV1" s="142"/>
      <c r="JZW1" s="142"/>
      <c r="JZX1" s="142"/>
      <c r="JZY1" s="142"/>
      <c r="JZZ1" s="142"/>
      <c r="KAA1" s="142"/>
      <c r="KAB1" s="142"/>
      <c r="KAC1" s="142"/>
      <c r="KAD1" s="142"/>
      <c r="KAE1" s="142"/>
      <c r="KAF1" s="142"/>
      <c r="KAG1" s="142"/>
      <c r="KAH1" s="142"/>
      <c r="KAI1" s="142"/>
      <c r="KAJ1" s="142"/>
      <c r="KAK1" s="142"/>
      <c r="KAL1" s="142"/>
      <c r="KAM1" s="142"/>
      <c r="KAN1" s="142"/>
      <c r="KAO1" s="142"/>
      <c r="KAP1" s="142"/>
      <c r="KAQ1" s="142"/>
      <c r="KAR1" s="142"/>
      <c r="KAS1" s="142"/>
      <c r="KAT1" s="142"/>
      <c r="KAU1" s="142"/>
      <c r="KAV1" s="142"/>
      <c r="KAW1" s="142"/>
      <c r="KAX1" s="142"/>
      <c r="KAY1" s="142"/>
      <c r="KAZ1" s="142"/>
      <c r="KBA1" s="142"/>
      <c r="KBB1" s="142"/>
      <c r="KBC1" s="142"/>
      <c r="KBD1" s="142"/>
      <c r="KBE1" s="142"/>
      <c r="KBF1" s="142"/>
      <c r="KBG1" s="142"/>
      <c r="KBH1" s="142"/>
      <c r="KBI1" s="142"/>
      <c r="KBJ1" s="142"/>
      <c r="KBK1" s="142"/>
      <c r="KBL1" s="142"/>
      <c r="KBM1" s="142"/>
      <c r="KBN1" s="142"/>
      <c r="KBO1" s="142"/>
      <c r="KBP1" s="142"/>
      <c r="KBQ1" s="142"/>
      <c r="KBR1" s="142"/>
      <c r="KBS1" s="142"/>
      <c r="KBT1" s="142"/>
      <c r="KBU1" s="142"/>
      <c r="KBV1" s="142"/>
      <c r="KBW1" s="142"/>
      <c r="KBX1" s="142"/>
      <c r="KBY1" s="142"/>
      <c r="KBZ1" s="142"/>
      <c r="KCA1" s="142"/>
      <c r="KCB1" s="142"/>
      <c r="KCC1" s="142"/>
      <c r="KCD1" s="142"/>
      <c r="KCE1" s="142"/>
      <c r="KCF1" s="142"/>
      <c r="KCG1" s="142"/>
      <c r="KCH1" s="142"/>
      <c r="KCI1" s="142"/>
      <c r="KCJ1" s="142"/>
      <c r="KCK1" s="142"/>
      <c r="KCL1" s="142"/>
      <c r="KCM1" s="142"/>
      <c r="KCN1" s="142"/>
      <c r="KCO1" s="142"/>
      <c r="KCP1" s="142"/>
      <c r="KCQ1" s="142"/>
      <c r="KCR1" s="142"/>
      <c r="KCS1" s="142"/>
      <c r="KCT1" s="142"/>
      <c r="KCU1" s="142"/>
      <c r="KCV1" s="142"/>
      <c r="KCW1" s="142"/>
      <c r="KCX1" s="142"/>
      <c r="KCY1" s="142"/>
      <c r="KCZ1" s="142"/>
      <c r="KDA1" s="142"/>
      <c r="KDB1" s="142"/>
      <c r="KDC1" s="142"/>
      <c r="KDD1" s="142"/>
      <c r="KDE1" s="142"/>
      <c r="KDF1" s="142"/>
      <c r="KDG1" s="142"/>
      <c r="KDH1" s="142"/>
      <c r="KDI1" s="142"/>
      <c r="KDJ1" s="142"/>
      <c r="KDK1" s="142"/>
      <c r="KDL1" s="142"/>
      <c r="KDM1" s="142"/>
      <c r="KDN1" s="142"/>
      <c r="KDO1" s="142"/>
      <c r="KDP1" s="142"/>
      <c r="KDQ1" s="142"/>
      <c r="KDR1" s="142"/>
      <c r="KDS1" s="142"/>
      <c r="KDT1" s="142"/>
      <c r="KDU1" s="142"/>
      <c r="KDV1" s="142"/>
      <c r="KDW1" s="142"/>
      <c r="KDX1" s="142"/>
      <c r="KDY1" s="142"/>
      <c r="KDZ1" s="142"/>
      <c r="KEA1" s="142"/>
      <c r="KEB1" s="142"/>
      <c r="KEC1" s="142"/>
      <c r="KED1" s="142"/>
      <c r="KEE1" s="142"/>
      <c r="KEF1" s="142"/>
      <c r="KEG1" s="142"/>
      <c r="KEH1" s="142"/>
      <c r="KEI1" s="142"/>
      <c r="KEJ1" s="142"/>
      <c r="KEK1" s="142"/>
      <c r="KEL1" s="142"/>
      <c r="KEM1" s="142"/>
      <c r="KEN1" s="142"/>
      <c r="KEO1" s="142"/>
      <c r="KEP1" s="142"/>
      <c r="KEQ1" s="142"/>
      <c r="KER1" s="142"/>
      <c r="KES1" s="142"/>
      <c r="KET1" s="142"/>
      <c r="KEU1" s="142"/>
      <c r="KEV1" s="142"/>
      <c r="KEW1" s="142"/>
      <c r="KEX1" s="142"/>
      <c r="KEY1" s="142"/>
      <c r="KEZ1" s="142"/>
      <c r="KFA1" s="142"/>
      <c r="KFB1" s="142"/>
      <c r="KFC1" s="142"/>
      <c r="KFD1" s="142"/>
      <c r="KFE1" s="142"/>
      <c r="KFF1" s="142"/>
      <c r="KFG1" s="142"/>
      <c r="KFH1" s="142"/>
      <c r="KFI1" s="142"/>
      <c r="KFJ1" s="142"/>
      <c r="KFK1" s="142"/>
      <c r="KFL1" s="142"/>
      <c r="KFM1" s="142"/>
      <c r="KFN1" s="142"/>
      <c r="KFO1" s="142"/>
      <c r="KFP1" s="142"/>
      <c r="KFQ1" s="142"/>
      <c r="KFR1" s="142"/>
      <c r="KFS1" s="142"/>
      <c r="KFT1" s="142"/>
      <c r="KFU1" s="142"/>
      <c r="KFV1" s="142"/>
      <c r="KFW1" s="142"/>
      <c r="KFX1" s="142"/>
      <c r="KFY1" s="142"/>
      <c r="KFZ1" s="142"/>
      <c r="KGA1" s="142"/>
      <c r="KGB1" s="142"/>
      <c r="KGC1" s="142"/>
      <c r="KGD1" s="142"/>
      <c r="KGE1" s="142"/>
      <c r="KGF1" s="142"/>
      <c r="KGG1" s="142"/>
      <c r="KGH1" s="142"/>
      <c r="KGI1" s="142"/>
      <c r="KGJ1" s="142"/>
      <c r="KGK1" s="142"/>
      <c r="KGL1" s="142"/>
      <c r="KGM1" s="142"/>
      <c r="KGN1" s="142"/>
      <c r="KGO1" s="142"/>
      <c r="KGP1" s="142"/>
      <c r="KGQ1" s="142"/>
      <c r="KGR1" s="142"/>
      <c r="KGS1" s="142"/>
      <c r="KGT1" s="142"/>
      <c r="KGU1" s="142"/>
      <c r="KGV1" s="142"/>
      <c r="KGW1" s="142"/>
      <c r="KGX1" s="142"/>
      <c r="KGY1" s="142"/>
      <c r="KGZ1" s="142"/>
      <c r="KHA1" s="142"/>
      <c r="KHB1" s="142"/>
      <c r="KHC1" s="142"/>
      <c r="KHD1" s="142"/>
      <c r="KHE1" s="142"/>
      <c r="KHF1" s="142"/>
      <c r="KHG1" s="142"/>
      <c r="KHH1" s="142"/>
      <c r="KHI1" s="142"/>
      <c r="KHJ1" s="142"/>
      <c r="KHK1" s="142"/>
      <c r="KHL1" s="142"/>
      <c r="KHM1" s="142"/>
      <c r="KHN1" s="142"/>
      <c r="KHO1" s="142"/>
      <c r="KHP1" s="142"/>
      <c r="KHQ1" s="142"/>
      <c r="KHR1" s="142"/>
      <c r="KHS1" s="142"/>
      <c r="KHT1" s="142"/>
      <c r="KHU1" s="142"/>
      <c r="KHV1" s="142"/>
      <c r="KHW1" s="142"/>
      <c r="KHX1" s="142"/>
      <c r="KHY1" s="142"/>
      <c r="KHZ1" s="142"/>
      <c r="KIA1" s="142"/>
      <c r="KIB1" s="142"/>
      <c r="KIC1" s="142"/>
      <c r="KID1" s="142"/>
      <c r="KIE1" s="142"/>
      <c r="KIF1" s="142"/>
      <c r="KIG1" s="142"/>
      <c r="KIH1" s="142"/>
      <c r="KII1" s="142"/>
      <c r="KIJ1" s="142"/>
      <c r="KIK1" s="142"/>
      <c r="KIL1" s="142"/>
      <c r="KIM1" s="142"/>
      <c r="KIN1" s="142"/>
      <c r="KIO1" s="142"/>
      <c r="KIP1" s="142"/>
      <c r="KIQ1" s="142"/>
      <c r="KIR1" s="142"/>
      <c r="KIS1" s="142"/>
      <c r="KIT1" s="142"/>
      <c r="KIU1" s="142"/>
      <c r="KIV1" s="142"/>
      <c r="KIW1" s="142"/>
      <c r="KIX1" s="142"/>
      <c r="KIY1" s="142"/>
      <c r="KIZ1" s="142"/>
      <c r="KJA1" s="142"/>
      <c r="KJB1" s="142"/>
      <c r="KJC1" s="142"/>
      <c r="KJD1" s="142"/>
      <c r="KJE1" s="142"/>
      <c r="KJF1" s="142"/>
      <c r="KJG1" s="142"/>
      <c r="KJH1" s="142"/>
      <c r="KJI1" s="142"/>
      <c r="KJJ1" s="142"/>
      <c r="KJK1" s="142"/>
      <c r="KJL1" s="142"/>
      <c r="KJM1" s="142"/>
      <c r="KJN1" s="142"/>
      <c r="KJO1" s="142"/>
      <c r="KJP1" s="142"/>
      <c r="KJQ1" s="142"/>
      <c r="KJR1" s="142"/>
      <c r="KJS1" s="142"/>
      <c r="KJT1" s="142"/>
      <c r="KJU1" s="142"/>
      <c r="KJV1" s="142"/>
      <c r="KJW1" s="142"/>
      <c r="KJX1" s="142"/>
      <c r="KJY1" s="142"/>
      <c r="KJZ1" s="142"/>
      <c r="KKA1" s="142"/>
      <c r="KKB1" s="142"/>
      <c r="KKC1" s="142"/>
      <c r="KKD1" s="142"/>
      <c r="KKE1" s="142"/>
      <c r="KKF1" s="142"/>
      <c r="KKG1" s="142"/>
      <c r="KKH1" s="142"/>
      <c r="KKI1" s="142"/>
      <c r="KKJ1" s="142"/>
      <c r="KKK1" s="142"/>
      <c r="KKL1" s="142"/>
      <c r="KKM1" s="142"/>
      <c r="KKN1" s="142"/>
      <c r="KKO1" s="142"/>
      <c r="KKP1" s="142"/>
      <c r="KKQ1" s="142"/>
      <c r="KKR1" s="142"/>
      <c r="KKS1" s="142"/>
      <c r="KKT1" s="142"/>
      <c r="KKU1" s="142"/>
      <c r="KKV1" s="142"/>
      <c r="KKW1" s="142"/>
      <c r="KKX1" s="142"/>
      <c r="KKY1" s="142"/>
      <c r="KKZ1" s="142"/>
      <c r="KLA1" s="142"/>
      <c r="KLB1" s="142"/>
      <c r="KLC1" s="142"/>
      <c r="KLD1" s="142"/>
      <c r="KLE1" s="142"/>
      <c r="KLF1" s="142"/>
      <c r="KLG1" s="142"/>
      <c r="KLH1" s="142"/>
      <c r="KLI1" s="142"/>
      <c r="KLJ1" s="142"/>
      <c r="KLK1" s="142"/>
      <c r="KLL1" s="142"/>
      <c r="KLM1" s="142"/>
      <c r="KLN1" s="142"/>
      <c r="KLO1" s="142"/>
      <c r="KLP1" s="142"/>
      <c r="KLQ1" s="142"/>
      <c r="KLR1" s="142"/>
      <c r="KLS1" s="142"/>
      <c r="KLT1" s="142"/>
      <c r="KLU1" s="142"/>
      <c r="KLV1" s="142"/>
      <c r="KLW1" s="142"/>
      <c r="KLX1" s="142"/>
      <c r="KLY1" s="142"/>
      <c r="KLZ1" s="142"/>
      <c r="KMA1" s="142"/>
      <c r="KMB1" s="142"/>
      <c r="KMC1" s="142"/>
      <c r="KMD1" s="142"/>
      <c r="KME1" s="142"/>
      <c r="KMF1" s="142"/>
      <c r="KMG1" s="142"/>
      <c r="KMH1" s="142"/>
      <c r="KMI1" s="142"/>
      <c r="KMJ1" s="142"/>
      <c r="KMK1" s="142"/>
      <c r="KML1" s="142"/>
      <c r="KMM1" s="142"/>
      <c r="KMN1" s="142"/>
      <c r="KMO1" s="142"/>
      <c r="KMP1" s="142"/>
      <c r="KMQ1" s="142"/>
      <c r="KMR1" s="142"/>
      <c r="KMS1" s="142"/>
      <c r="KMT1" s="142"/>
      <c r="KMU1" s="142"/>
      <c r="KMV1" s="142"/>
      <c r="KMW1" s="142"/>
      <c r="KMX1" s="142"/>
      <c r="KMY1" s="142"/>
      <c r="KMZ1" s="142"/>
      <c r="KNA1" s="142"/>
      <c r="KNB1" s="142"/>
      <c r="KNC1" s="142"/>
      <c r="KND1" s="142"/>
      <c r="KNE1" s="142"/>
      <c r="KNF1" s="142"/>
      <c r="KNG1" s="142"/>
      <c r="KNH1" s="142"/>
      <c r="KNI1" s="142"/>
      <c r="KNJ1" s="142"/>
      <c r="KNK1" s="142"/>
      <c r="KNL1" s="142"/>
      <c r="KNM1" s="142"/>
      <c r="KNN1" s="142"/>
      <c r="KNO1" s="142"/>
      <c r="KNP1" s="142"/>
      <c r="KNQ1" s="142"/>
      <c r="KNR1" s="142"/>
      <c r="KNS1" s="142"/>
      <c r="KNT1" s="142"/>
      <c r="KNU1" s="142"/>
      <c r="KNV1" s="142"/>
      <c r="KNW1" s="142"/>
      <c r="KNX1" s="142"/>
      <c r="KNY1" s="142"/>
      <c r="KNZ1" s="142"/>
      <c r="KOA1" s="142"/>
      <c r="KOB1" s="142"/>
      <c r="KOC1" s="142"/>
      <c r="KOD1" s="142"/>
      <c r="KOE1" s="142"/>
      <c r="KOF1" s="142"/>
      <c r="KOG1" s="142"/>
      <c r="KOH1" s="142"/>
      <c r="KOI1" s="142"/>
      <c r="KOJ1" s="142"/>
      <c r="KOK1" s="142"/>
      <c r="KOL1" s="142"/>
      <c r="KOM1" s="142"/>
      <c r="KON1" s="142"/>
      <c r="KOO1" s="142"/>
      <c r="KOP1" s="142"/>
      <c r="KOQ1" s="142"/>
      <c r="KOR1" s="142"/>
      <c r="KOS1" s="142"/>
      <c r="KOT1" s="142"/>
      <c r="KOU1" s="142"/>
      <c r="KOV1" s="142"/>
      <c r="KOW1" s="142"/>
      <c r="KOX1" s="142"/>
      <c r="KOY1" s="142"/>
      <c r="KOZ1" s="142"/>
      <c r="KPA1" s="142"/>
      <c r="KPB1" s="142"/>
      <c r="KPC1" s="142"/>
      <c r="KPD1" s="142"/>
      <c r="KPE1" s="142"/>
      <c r="KPF1" s="142"/>
      <c r="KPG1" s="142"/>
      <c r="KPH1" s="142"/>
      <c r="KPI1" s="142"/>
      <c r="KPJ1" s="142"/>
      <c r="KPK1" s="142"/>
      <c r="KPL1" s="142"/>
      <c r="KPM1" s="142"/>
      <c r="KPN1" s="142"/>
      <c r="KPO1" s="142"/>
      <c r="KPP1" s="142"/>
      <c r="KPQ1" s="142"/>
      <c r="KPR1" s="142"/>
      <c r="KPS1" s="142"/>
      <c r="KPT1" s="142"/>
      <c r="KPU1" s="142"/>
      <c r="KPV1" s="142"/>
      <c r="KPW1" s="142"/>
      <c r="KPX1" s="142"/>
      <c r="KPY1" s="142"/>
      <c r="KPZ1" s="142"/>
      <c r="KQA1" s="142"/>
      <c r="KQB1" s="142"/>
      <c r="KQC1" s="142"/>
      <c r="KQD1" s="142"/>
      <c r="KQE1" s="142"/>
      <c r="KQF1" s="142"/>
      <c r="KQG1" s="142"/>
      <c r="KQH1" s="142"/>
      <c r="KQI1" s="142"/>
      <c r="KQJ1" s="142"/>
      <c r="KQK1" s="142"/>
      <c r="KQL1" s="142"/>
      <c r="KQM1" s="142"/>
      <c r="KQN1" s="142"/>
      <c r="KQO1" s="142"/>
      <c r="KQP1" s="142"/>
      <c r="KQQ1" s="142"/>
      <c r="KQR1" s="142"/>
      <c r="KQS1" s="142"/>
      <c r="KQT1" s="142"/>
      <c r="KQU1" s="142"/>
      <c r="KQV1" s="142"/>
      <c r="KQW1" s="142"/>
      <c r="KQX1" s="142"/>
      <c r="KQY1" s="142"/>
      <c r="KQZ1" s="142"/>
      <c r="KRA1" s="142"/>
      <c r="KRB1" s="142"/>
      <c r="KRC1" s="142"/>
      <c r="KRD1" s="142"/>
      <c r="KRE1" s="142"/>
      <c r="KRF1" s="142"/>
      <c r="KRG1" s="142"/>
      <c r="KRH1" s="142"/>
      <c r="KRI1" s="142"/>
      <c r="KRJ1" s="142"/>
      <c r="KRK1" s="142"/>
      <c r="KRL1" s="142"/>
      <c r="KRM1" s="142"/>
      <c r="KRN1" s="142"/>
      <c r="KRO1" s="142"/>
      <c r="KRP1" s="142"/>
      <c r="KRQ1" s="142"/>
      <c r="KRR1" s="142"/>
      <c r="KRS1" s="142"/>
      <c r="KRT1" s="142"/>
      <c r="KRU1" s="142"/>
      <c r="KRV1" s="142"/>
      <c r="KRW1" s="142"/>
      <c r="KRX1" s="142"/>
      <c r="KRY1" s="142"/>
      <c r="KRZ1" s="142"/>
      <c r="KSA1" s="142"/>
      <c r="KSB1" s="142"/>
      <c r="KSC1" s="142"/>
      <c r="KSD1" s="142"/>
      <c r="KSE1" s="142"/>
      <c r="KSF1" s="142"/>
      <c r="KSG1" s="142"/>
      <c r="KSH1" s="142"/>
      <c r="KSI1" s="142"/>
      <c r="KSJ1" s="142"/>
      <c r="KSK1" s="142"/>
      <c r="KSL1" s="142"/>
      <c r="KSM1" s="142"/>
      <c r="KSN1" s="142"/>
      <c r="KSO1" s="142"/>
      <c r="KSP1" s="142"/>
      <c r="KSQ1" s="142"/>
      <c r="KSR1" s="142"/>
      <c r="KSS1" s="142"/>
      <c r="KST1" s="142"/>
      <c r="KSU1" s="142"/>
      <c r="KSV1" s="142"/>
      <c r="KSW1" s="142"/>
      <c r="KSX1" s="142"/>
      <c r="KSY1" s="142"/>
      <c r="KSZ1" s="142"/>
      <c r="KTA1" s="142"/>
      <c r="KTB1" s="142"/>
      <c r="KTC1" s="142"/>
      <c r="KTD1" s="142"/>
      <c r="KTE1" s="142"/>
      <c r="KTF1" s="142"/>
      <c r="KTG1" s="142"/>
      <c r="KTH1" s="142"/>
      <c r="KTI1" s="142"/>
      <c r="KTJ1" s="142"/>
      <c r="KTK1" s="142"/>
      <c r="KTL1" s="142"/>
      <c r="KTM1" s="142"/>
      <c r="KTN1" s="142"/>
      <c r="KTO1" s="142"/>
      <c r="KTP1" s="142"/>
      <c r="KTQ1" s="142"/>
      <c r="KTR1" s="142"/>
      <c r="KTS1" s="142"/>
      <c r="KTT1" s="142"/>
      <c r="KTU1" s="142"/>
      <c r="KTV1" s="142"/>
      <c r="KTW1" s="142"/>
      <c r="KTX1" s="142"/>
      <c r="KTY1" s="142"/>
      <c r="KTZ1" s="142"/>
      <c r="KUA1" s="142"/>
      <c r="KUB1" s="142"/>
      <c r="KUC1" s="142"/>
      <c r="KUD1" s="142"/>
      <c r="KUE1" s="142"/>
      <c r="KUF1" s="142"/>
      <c r="KUG1" s="142"/>
      <c r="KUH1" s="142"/>
      <c r="KUI1" s="142"/>
      <c r="KUJ1" s="142"/>
      <c r="KUK1" s="142"/>
      <c r="KUL1" s="142"/>
      <c r="KUM1" s="142"/>
      <c r="KUN1" s="142"/>
      <c r="KUO1" s="142"/>
      <c r="KUP1" s="142"/>
      <c r="KUQ1" s="142"/>
      <c r="KUR1" s="142"/>
      <c r="KUS1" s="142"/>
      <c r="KUT1" s="142"/>
      <c r="KUU1" s="142"/>
      <c r="KUV1" s="142"/>
      <c r="KUW1" s="142"/>
      <c r="KUX1" s="142"/>
      <c r="KUY1" s="142"/>
      <c r="KUZ1" s="142"/>
      <c r="KVA1" s="142"/>
      <c r="KVB1" s="142"/>
      <c r="KVC1" s="142"/>
      <c r="KVD1" s="142"/>
      <c r="KVE1" s="142"/>
      <c r="KVF1" s="142"/>
      <c r="KVG1" s="142"/>
      <c r="KVH1" s="142"/>
      <c r="KVI1" s="142"/>
      <c r="KVJ1" s="142"/>
      <c r="KVK1" s="142"/>
      <c r="KVL1" s="142"/>
      <c r="KVM1" s="142"/>
      <c r="KVN1" s="142"/>
      <c r="KVO1" s="142"/>
      <c r="KVP1" s="142"/>
      <c r="KVQ1" s="142"/>
      <c r="KVR1" s="142"/>
      <c r="KVS1" s="142"/>
      <c r="KVT1" s="142"/>
      <c r="KVU1" s="142"/>
      <c r="KVV1" s="142"/>
      <c r="KVW1" s="142"/>
      <c r="KVX1" s="142"/>
      <c r="KVY1" s="142"/>
      <c r="KVZ1" s="142"/>
      <c r="KWA1" s="142"/>
      <c r="KWB1" s="142"/>
      <c r="KWC1" s="142"/>
      <c r="KWD1" s="142"/>
      <c r="KWE1" s="142"/>
      <c r="KWF1" s="142"/>
      <c r="KWG1" s="142"/>
      <c r="KWH1" s="142"/>
      <c r="KWI1" s="142"/>
      <c r="KWJ1" s="142"/>
      <c r="KWK1" s="142"/>
      <c r="KWL1" s="142"/>
      <c r="KWM1" s="142"/>
      <c r="KWN1" s="142"/>
      <c r="KWO1" s="142"/>
      <c r="KWP1" s="142"/>
      <c r="KWQ1" s="142"/>
      <c r="KWR1" s="142"/>
      <c r="KWS1" s="142"/>
      <c r="KWT1" s="142"/>
      <c r="KWU1" s="142"/>
      <c r="KWV1" s="142"/>
      <c r="KWW1" s="142"/>
      <c r="KWX1" s="142"/>
      <c r="KWY1" s="142"/>
      <c r="KWZ1" s="142"/>
      <c r="KXA1" s="142"/>
      <c r="KXB1" s="142"/>
      <c r="KXC1" s="142"/>
      <c r="KXD1" s="142"/>
      <c r="KXE1" s="142"/>
      <c r="KXF1" s="142"/>
      <c r="KXG1" s="142"/>
      <c r="KXH1" s="142"/>
      <c r="KXI1" s="142"/>
      <c r="KXJ1" s="142"/>
      <c r="KXK1" s="142"/>
      <c r="KXL1" s="142"/>
      <c r="KXM1" s="142"/>
      <c r="KXN1" s="142"/>
      <c r="KXO1" s="142"/>
      <c r="KXP1" s="142"/>
      <c r="KXQ1" s="142"/>
      <c r="KXR1" s="142"/>
      <c r="KXS1" s="142"/>
      <c r="KXT1" s="142"/>
      <c r="KXU1" s="142"/>
      <c r="KXV1" s="142"/>
      <c r="KXW1" s="142"/>
      <c r="KXX1" s="142"/>
      <c r="KXY1" s="142"/>
      <c r="KXZ1" s="142"/>
      <c r="KYA1" s="142"/>
      <c r="KYB1" s="142"/>
      <c r="KYC1" s="142"/>
      <c r="KYD1" s="142"/>
      <c r="KYE1" s="142"/>
      <c r="KYF1" s="142"/>
      <c r="KYG1" s="142"/>
      <c r="KYH1" s="142"/>
      <c r="KYI1" s="142"/>
      <c r="KYJ1" s="142"/>
      <c r="KYK1" s="142"/>
      <c r="KYL1" s="142"/>
      <c r="KYM1" s="142"/>
      <c r="KYN1" s="142"/>
      <c r="KYO1" s="142"/>
      <c r="KYP1" s="142"/>
      <c r="KYQ1" s="142"/>
      <c r="KYR1" s="142"/>
      <c r="KYS1" s="142"/>
      <c r="KYT1" s="142"/>
      <c r="KYU1" s="142"/>
      <c r="KYV1" s="142"/>
      <c r="KYW1" s="142"/>
      <c r="KYX1" s="142"/>
      <c r="KYY1" s="142"/>
      <c r="KYZ1" s="142"/>
      <c r="KZA1" s="142"/>
      <c r="KZB1" s="142"/>
      <c r="KZC1" s="142"/>
      <c r="KZD1" s="142"/>
      <c r="KZE1" s="142"/>
      <c r="KZF1" s="142"/>
      <c r="KZG1" s="142"/>
      <c r="KZH1" s="142"/>
      <c r="KZI1" s="142"/>
      <c r="KZJ1" s="142"/>
      <c r="KZK1" s="142"/>
      <c r="KZL1" s="142"/>
      <c r="KZM1" s="142"/>
      <c r="KZN1" s="142"/>
      <c r="KZO1" s="142"/>
      <c r="KZP1" s="142"/>
      <c r="KZQ1" s="142"/>
      <c r="KZR1" s="142"/>
      <c r="KZS1" s="142"/>
      <c r="KZT1" s="142"/>
      <c r="KZU1" s="142"/>
      <c r="KZV1" s="142"/>
      <c r="KZW1" s="142"/>
      <c r="KZX1" s="142"/>
      <c r="KZY1" s="142"/>
      <c r="KZZ1" s="142"/>
      <c r="LAA1" s="142"/>
      <c r="LAB1" s="142"/>
      <c r="LAC1" s="142"/>
      <c r="LAD1" s="142"/>
      <c r="LAE1" s="142"/>
      <c r="LAF1" s="142"/>
      <c r="LAG1" s="142"/>
      <c r="LAH1" s="142"/>
      <c r="LAI1" s="142"/>
      <c r="LAJ1" s="142"/>
      <c r="LAK1" s="142"/>
      <c r="LAL1" s="142"/>
      <c r="LAM1" s="142"/>
      <c r="LAN1" s="142"/>
      <c r="LAO1" s="142"/>
      <c r="LAP1" s="142"/>
      <c r="LAQ1" s="142"/>
      <c r="LAR1" s="142"/>
      <c r="LAS1" s="142"/>
      <c r="LAT1" s="142"/>
      <c r="LAU1" s="142"/>
      <c r="LAV1" s="142"/>
      <c r="LAW1" s="142"/>
      <c r="LAX1" s="142"/>
      <c r="LAY1" s="142"/>
      <c r="LAZ1" s="142"/>
      <c r="LBA1" s="142"/>
      <c r="LBB1" s="142"/>
      <c r="LBC1" s="142"/>
      <c r="LBD1" s="142"/>
      <c r="LBE1" s="142"/>
      <c r="LBF1" s="142"/>
      <c r="LBG1" s="142"/>
      <c r="LBH1" s="142"/>
      <c r="LBI1" s="142"/>
      <c r="LBJ1" s="142"/>
      <c r="LBK1" s="142"/>
      <c r="LBL1" s="142"/>
      <c r="LBM1" s="142"/>
      <c r="LBN1" s="142"/>
      <c r="LBO1" s="142"/>
      <c r="LBP1" s="142"/>
      <c r="LBQ1" s="142"/>
      <c r="LBR1" s="142"/>
      <c r="LBS1" s="142"/>
      <c r="LBT1" s="142"/>
      <c r="LBU1" s="142"/>
      <c r="LBV1" s="142"/>
      <c r="LBW1" s="142"/>
      <c r="LBX1" s="142"/>
      <c r="LBY1" s="142"/>
      <c r="LBZ1" s="142"/>
      <c r="LCA1" s="142"/>
      <c r="LCB1" s="142"/>
      <c r="LCC1" s="142"/>
      <c r="LCD1" s="142"/>
      <c r="LCE1" s="142"/>
      <c r="LCF1" s="142"/>
      <c r="LCG1" s="142"/>
      <c r="LCH1" s="142"/>
      <c r="LCI1" s="142"/>
      <c r="LCJ1" s="142"/>
      <c r="LCK1" s="142"/>
      <c r="LCL1" s="142"/>
      <c r="LCM1" s="142"/>
      <c r="LCN1" s="142"/>
      <c r="LCO1" s="142"/>
      <c r="LCP1" s="142"/>
      <c r="LCQ1" s="142"/>
      <c r="LCR1" s="142"/>
      <c r="LCS1" s="142"/>
      <c r="LCT1" s="142"/>
      <c r="LCU1" s="142"/>
      <c r="LCV1" s="142"/>
      <c r="LCW1" s="142"/>
      <c r="LCX1" s="142"/>
      <c r="LCY1" s="142"/>
      <c r="LCZ1" s="142"/>
      <c r="LDA1" s="142"/>
      <c r="LDB1" s="142"/>
      <c r="LDC1" s="142"/>
      <c r="LDD1" s="142"/>
      <c r="LDE1" s="142"/>
      <c r="LDF1" s="142"/>
      <c r="LDG1" s="142"/>
      <c r="LDH1" s="142"/>
      <c r="LDI1" s="142"/>
      <c r="LDJ1" s="142"/>
      <c r="LDK1" s="142"/>
      <c r="LDL1" s="142"/>
      <c r="LDM1" s="142"/>
      <c r="LDN1" s="142"/>
      <c r="LDO1" s="142"/>
      <c r="LDP1" s="142"/>
      <c r="LDQ1" s="142"/>
      <c r="LDR1" s="142"/>
      <c r="LDS1" s="142"/>
      <c r="LDT1" s="142"/>
      <c r="LDU1" s="142"/>
      <c r="LDV1" s="142"/>
      <c r="LDW1" s="142"/>
      <c r="LDX1" s="142"/>
      <c r="LDY1" s="142"/>
      <c r="LDZ1" s="142"/>
      <c r="LEA1" s="142"/>
      <c r="LEB1" s="142"/>
      <c r="LEC1" s="142"/>
      <c r="LED1" s="142"/>
      <c r="LEE1" s="142"/>
      <c r="LEF1" s="142"/>
      <c r="LEG1" s="142"/>
      <c r="LEH1" s="142"/>
      <c r="LEI1" s="142"/>
      <c r="LEJ1" s="142"/>
      <c r="LEK1" s="142"/>
      <c r="LEL1" s="142"/>
      <c r="LEM1" s="142"/>
      <c r="LEN1" s="142"/>
      <c r="LEO1" s="142"/>
      <c r="LEP1" s="142"/>
      <c r="LEQ1" s="142"/>
      <c r="LER1" s="142"/>
      <c r="LES1" s="142"/>
      <c r="LET1" s="142"/>
      <c r="LEU1" s="142"/>
      <c r="LEV1" s="142"/>
      <c r="LEW1" s="142"/>
      <c r="LEX1" s="142"/>
      <c r="LEY1" s="142"/>
      <c r="LEZ1" s="142"/>
      <c r="LFA1" s="142"/>
      <c r="LFB1" s="142"/>
      <c r="LFC1" s="142"/>
      <c r="LFD1" s="142"/>
      <c r="LFE1" s="142"/>
      <c r="LFF1" s="142"/>
      <c r="LFG1" s="142"/>
      <c r="LFH1" s="142"/>
      <c r="LFI1" s="142"/>
      <c r="LFJ1" s="142"/>
      <c r="LFK1" s="142"/>
      <c r="LFL1" s="142"/>
      <c r="LFM1" s="142"/>
      <c r="LFN1" s="142"/>
      <c r="LFO1" s="142"/>
      <c r="LFP1" s="142"/>
      <c r="LFQ1" s="142"/>
      <c r="LFR1" s="142"/>
      <c r="LFS1" s="142"/>
      <c r="LFT1" s="142"/>
      <c r="LFU1" s="142"/>
      <c r="LFV1" s="142"/>
      <c r="LFW1" s="142"/>
      <c r="LFX1" s="142"/>
      <c r="LFY1" s="142"/>
      <c r="LFZ1" s="142"/>
      <c r="LGA1" s="142"/>
      <c r="LGB1" s="142"/>
      <c r="LGC1" s="142"/>
      <c r="LGD1" s="142"/>
      <c r="LGE1" s="142"/>
      <c r="LGF1" s="142"/>
      <c r="LGG1" s="142"/>
      <c r="LGH1" s="142"/>
      <c r="LGI1" s="142"/>
      <c r="LGJ1" s="142"/>
      <c r="LGK1" s="142"/>
      <c r="LGL1" s="142"/>
      <c r="LGM1" s="142"/>
      <c r="LGN1" s="142"/>
      <c r="LGO1" s="142"/>
      <c r="LGP1" s="142"/>
      <c r="LGQ1" s="142"/>
      <c r="LGR1" s="142"/>
      <c r="LGS1" s="142"/>
      <c r="LGT1" s="142"/>
      <c r="LGU1" s="142"/>
      <c r="LGV1" s="142"/>
      <c r="LGW1" s="142"/>
      <c r="LGX1" s="142"/>
      <c r="LGY1" s="142"/>
      <c r="LGZ1" s="142"/>
      <c r="LHA1" s="142"/>
      <c r="LHB1" s="142"/>
      <c r="LHC1" s="142"/>
      <c r="LHD1" s="142"/>
      <c r="LHE1" s="142"/>
      <c r="LHF1" s="142"/>
      <c r="LHG1" s="142"/>
      <c r="LHH1" s="142"/>
      <c r="LHI1" s="142"/>
      <c r="LHJ1" s="142"/>
      <c r="LHK1" s="142"/>
      <c r="LHL1" s="142"/>
      <c r="LHM1" s="142"/>
      <c r="LHN1" s="142"/>
      <c r="LHO1" s="142"/>
      <c r="LHP1" s="142"/>
      <c r="LHQ1" s="142"/>
      <c r="LHR1" s="142"/>
      <c r="LHS1" s="142"/>
      <c r="LHT1" s="142"/>
      <c r="LHU1" s="142"/>
      <c r="LHV1" s="142"/>
      <c r="LHW1" s="142"/>
      <c r="LHX1" s="142"/>
      <c r="LHY1" s="142"/>
      <c r="LHZ1" s="142"/>
      <c r="LIA1" s="142"/>
      <c r="LIB1" s="142"/>
      <c r="LIC1" s="142"/>
      <c r="LID1" s="142"/>
      <c r="LIE1" s="142"/>
      <c r="LIF1" s="142"/>
      <c r="LIG1" s="142"/>
      <c r="LIH1" s="142"/>
      <c r="LII1" s="142"/>
      <c r="LIJ1" s="142"/>
      <c r="LIK1" s="142"/>
      <c r="LIL1" s="142"/>
      <c r="LIM1" s="142"/>
      <c r="LIN1" s="142"/>
      <c r="LIO1" s="142"/>
      <c r="LIP1" s="142"/>
      <c r="LIQ1" s="142"/>
      <c r="LIR1" s="142"/>
      <c r="LIS1" s="142"/>
      <c r="LIT1" s="142"/>
      <c r="LIU1" s="142"/>
      <c r="LIV1" s="142"/>
      <c r="LIW1" s="142"/>
      <c r="LIX1" s="142"/>
      <c r="LIY1" s="142"/>
      <c r="LIZ1" s="142"/>
      <c r="LJA1" s="142"/>
      <c r="LJB1" s="142"/>
      <c r="LJC1" s="142"/>
      <c r="LJD1" s="142"/>
      <c r="LJE1" s="142"/>
      <c r="LJF1" s="142"/>
      <c r="LJG1" s="142"/>
      <c r="LJH1" s="142"/>
      <c r="LJI1" s="142"/>
      <c r="LJJ1" s="142"/>
      <c r="LJK1" s="142"/>
      <c r="LJL1" s="142"/>
      <c r="LJM1" s="142"/>
      <c r="LJN1" s="142"/>
      <c r="LJO1" s="142"/>
      <c r="LJP1" s="142"/>
      <c r="LJQ1" s="142"/>
      <c r="LJR1" s="142"/>
      <c r="LJS1" s="142"/>
      <c r="LJT1" s="142"/>
      <c r="LJU1" s="142"/>
      <c r="LJV1" s="142"/>
      <c r="LJW1" s="142"/>
      <c r="LJX1" s="142"/>
      <c r="LJY1" s="142"/>
      <c r="LJZ1" s="142"/>
      <c r="LKA1" s="142"/>
      <c r="LKB1" s="142"/>
      <c r="LKC1" s="142"/>
      <c r="LKD1" s="142"/>
      <c r="LKE1" s="142"/>
      <c r="LKF1" s="142"/>
      <c r="LKG1" s="142"/>
      <c r="LKH1" s="142"/>
      <c r="LKI1" s="142"/>
      <c r="LKJ1" s="142"/>
      <c r="LKK1" s="142"/>
      <c r="LKL1" s="142"/>
      <c r="LKM1" s="142"/>
      <c r="LKN1" s="142"/>
      <c r="LKO1" s="142"/>
      <c r="LKP1" s="142"/>
      <c r="LKQ1" s="142"/>
      <c r="LKR1" s="142"/>
      <c r="LKS1" s="142"/>
      <c r="LKT1" s="142"/>
      <c r="LKU1" s="142"/>
      <c r="LKV1" s="142"/>
      <c r="LKW1" s="142"/>
      <c r="LKX1" s="142"/>
      <c r="LKY1" s="142"/>
      <c r="LKZ1" s="142"/>
      <c r="LLA1" s="142"/>
      <c r="LLB1" s="142"/>
      <c r="LLC1" s="142"/>
      <c r="LLD1" s="142"/>
      <c r="LLE1" s="142"/>
      <c r="LLF1" s="142"/>
      <c r="LLG1" s="142"/>
      <c r="LLH1" s="142"/>
      <c r="LLI1" s="142"/>
      <c r="LLJ1" s="142"/>
      <c r="LLK1" s="142"/>
      <c r="LLL1" s="142"/>
      <c r="LLM1" s="142"/>
      <c r="LLN1" s="142"/>
      <c r="LLO1" s="142"/>
      <c r="LLP1" s="142"/>
      <c r="LLQ1" s="142"/>
      <c r="LLR1" s="142"/>
      <c r="LLS1" s="142"/>
      <c r="LLT1" s="142"/>
      <c r="LLU1" s="142"/>
      <c r="LLV1" s="142"/>
      <c r="LLW1" s="142"/>
      <c r="LLX1" s="142"/>
      <c r="LLY1" s="142"/>
      <c r="LLZ1" s="142"/>
      <c r="LMA1" s="142"/>
      <c r="LMB1" s="142"/>
      <c r="LMC1" s="142"/>
      <c r="LMD1" s="142"/>
      <c r="LME1" s="142"/>
      <c r="LMF1" s="142"/>
      <c r="LMG1" s="142"/>
      <c r="LMH1" s="142"/>
      <c r="LMI1" s="142"/>
      <c r="LMJ1" s="142"/>
      <c r="LMK1" s="142"/>
      <c r="LML1" s="142"/>
      <c r="LMM1" s="142"/>
      <c r="LMN1" s="142"/>
      <c r="LMO1" s="142"/>
      <c r="LMP1" s="142"/>
      <c r="LMQ1" s="142"/>
      <c r="LMR1" s="142"/>
      <c r="LMS1" s="142"/>
      <c r="LMT1" s="142"/>
      <c r="LMU1" s="142"/>
      <c r="LMV1" s="142"/>
      <c r="LMW1" s="142"/>
      <c r="LMX1" s="142"/>
      <c r="LMY1" s="142"/>
      <c r="LMZ1" s="142"/>
      <c r="LNA1" s="142"/>
      <c r="LNB1" s="142"/>
      <c r="LNC1" s="142"/>
      <c r="LND1" s="142"/>
      <c r="LNE1" s="142"/>
      <c r="LNF1" s="142"/>
      <c r="LNG1" s="142"/>
      <c r="LNH1" s="142"/>
      <c r="LNI1" s="142"/>
      <c r="LNJ1" s="142"/>
      <c r="LNK1" s="142"/>
      <c r="LNL1" s="142"/>
      <c r="LNM1" s="142"/>
      <c r="LNN1" s="142"/>
      <c r="LNO1" s="142"/>
      <c r="LNP1" s="142"/>
      <c r="LNQ1" s="142"/>
      <c r="LNR1" s="142"/>
      <c r="LNS1" s="142"/>
      <c r="LNT1" s="142"/>
      <c r="LNU1" s="142"/>
      <c r="LNV1" s="142"/>
      <c r="LNW1" s="142"/>
      <c r="LNX1" s="142"/>
      <c r="LNY1" s="142"/>
      <c r="LNZ1" s="142"/>
      <c r="LOA1" s="142"/>
      <c r="LOB1" s="142"/>
      <c r="LOC1" s="142"/>
      <c r="LOD1" s="142"/>
      <c r="LOE1" s="142"/>
      <c r="LOF1" s="142"/>
      <c r="LOG1" s="142"/>
      <c r="LOH1" s="142"/>
      <c r="LOI1" s="142"/>
      <c r="LOJ1" s="142"/>
      <c r="LOK1" s="142"/>
      <c r="LOL1" s="142"/>
      <c r="LOM1" s="142"/>
      <c r="LON1" s="142"/>
      <c r="LOO1" s="142"/>
      <c r="LOP1" s="142"/>
      <c r="LOQ1" s="142"/>
      <c r="LOR1" s="142"/>
      <c r="LOS1" s="142"/>
      <c r="LOT1" s="142"/>
      <c r="LOU1" s="142"/>
      <c r="LOV1" s="142"/>
      <c r="LOW1" s="142"/>
      <c r="LOX1" s="142"/>
      <c r="LOY1" s="142"/>
      <c r="LOZ1" s="142"/>
      <c r="LPA1" s="142"/>
      <c r="LPB1" s="142"/>
      <c r="LPC1" s="142"/>
      <c r="LPD1" s="142"/>
      <c r="LPE1" s="142"/>
      <c r="LPF1" s="142"/>
      <c r="LPG1" s="142"/>
      <c r="LPH1" s="142"/>
      <c r="LPI1" s="142"/>
      <c r="LPJ1" s="142"/>
      <c r="LPK1" s="142"/>
      <c r="LPL1" s="142"/>
      <c r="LPM1" s="142"/>
      <c r="LPN1" s="142"/>
      <c r="LPO1" s="142"/>
      <c r="LPP1" s="142"/>
      <c r="LPQ1" s="142"/>
      <c r="LPR1" s="142"/>
      <c r="LPS1" s="142"/>
      <c r="LPT1" s="142"/>
      <c r="LPU1" s="142"/>
      <c r="LPV1" s="142"/>
      <c r="LPW1" s="142"/>
      <c r="LPX1" s="142"/>
      <c r="LPY1" s="142"/>
      <c r="LPZ1" s="142"/>
      <c r="LQA1" s="142"/>
      <c r="LQB1" s="142"/>
      <c r="LQC1" s="142"/>
      <c r="LQD1" s="142"/>
      <c r="LQE1" s="142"/>
      <c r="LQF1" s="142"/>
      <c r="LQG1" s="142"/>
      <c r="LQH1" s="142"/>
      <c r="LQI1" s="142"/>
      <c r="LQJ1" s="142"/>
      <c r="LQK1" s="142"/>
      <c r="LQL1" s="142"/>
      <c r="LQM1" s="142"/>
      <c r="LQN1" s="142"/>
      <c r="LQO1" s="142"/>
      <c r="LQP1" s="142"/>
      <c r="LQQ1" s="142"/>
      <c r="LQR1" s="142"/>
      <c r="LQS1" s="142"/>
      <c r="LQT1" s="142"/>
      <c r="LQU1" s="142"/>
      <c r="LQV1" s="142"/>
      <c r="LQW1" s="142"/>
      <c r="LQX1" s="142"/>
      <c r="LQY1" s="142"/>
      <c r="LQZ1" s="142"/>
      <c r="LRA1" s="142"/>
      <c r="LRB1" s="142"/>
      <c r="LRC1" s="142"/>
      <c r="LRD1" s="142"/>
      <c r="LRE1" s="142"/>
      <c r="LRF1" s="142"/>
      <c r="LRG1" s="142"/>
      <c r="LRH1" s="142"/>
      <c r="LRI1" s="142"/>
      <c r="LRJ1" s="142"/>
      <c r="LRK1" s="142"/>
      <c r="LRL1" s="142"/>
      <c r="LRM1" s="142"/>
      <c r="LRN1" s="142"/>
      <c r="LRO1" s="142"/>
      <c r="LRP1" s="142"/>
      <c r="LRQ1" s="142"/>
      <c r="LRR1" s="142"/>
      <c r="LRS1" s="142"/>
      <c r="LRT1" s="142"/>
      <c r="LRU1" s="142"/>
      <c r="LRV1" s="142"/>
      <c r="LRW1" s="142"/>
      <c r="LRX1" s="142"/>
      <c r="LRY1" s="142"/>
      <c r="LRZ1" s="142"/>
      <c r="LSA1" s="142"/>
      <c r="LSB1" s="142"/>
      <c r="LSC1" s="142"/>
      <c r="LSD1" s="142"/>
      <c r="LSE1" s="142"/>
      <c r="LSF1" s="142"/>
      <c r="LSG1" s="142"/>
      <c r="LSH1" s="142"/>
      <c r="LSI1" s="142"/>
      <c r="LSJ1" s="142"/>
      <c r="LSK1" s="142"/>
      <c r="LSL1" s="142"/>
      <c r="LSM1" s="142"/>
      <c r="LSN1" s="142"/>
      <c r="LSO1" s="142"/>
      <c r="LSP1" s="142"/>
      <c r="LSQ1" s="142"/>
      <c r="LSR1" s="142"/>
      <c r="LSS1" s="142"/>
      <c r="LST1" s="142"/>
      <c r="LSU1" s="142"/>
      <c r="LSV1" s="142"/>
      <c r="LSW1" s="142"/>
      <c r="LSX1" s="142"/>
      <c r="LSY1" s="142"/>
      <c r="LSZ1" s="142"/>
      <c r="LTA1" s="142"/>
      <c r="LTB1" s="142"/>
      <c r="LTC1" s="142"/>
      <c r="LTD1" s="142"/>
      <c r="LTE1" s="142"/>
      <c r="LTF1" s="142"/>
      <c r="LTG1" s="142"/>
      <c r="LTH1" s="142"/>
      <c r="LTI1" s="142"/>
      <c r="LTJ1" s="142"/>
      <c r="LTK1" s="142"/>
      <c r="LTL1" s="142"/>
      <c r="LTM1" s="142"/>
      <c r="LTN1" s="142"/>
      <c r="LTO1" s="142"/>
      <c r="LTP1" s="142"/>
      <c r="LTQ1" s="142"/>
      <c r="LTR1" s="142"/>
      <c r="LTS1" s="142"/>
      <c r="LTT1" s="142"/>
      <c r="LTU1" s="142"/>
      <c r="LTV1" s="142"/>
      <c r="LTW1" s="142"/>
      <c r="LTX1" s="142"/>
      <c r="LTY1" s="142"/>
      <c r="LTZ1" s="142"/>
      <c r="LUA1" s="142"/>
      <c r="LUB1" s="142"/>
      <c r="LUC1" s="142"/>
      <c r="LUD1" s="142"/>
      <c r="LUE1" s="142"/>
      <c r="LUF1" s="142"/>
      <c r="LUG1" s="142"/>
      <c r="LUH1" s="142"/>
      <c r="LUI1" s="142"/>
      <c r="LUJ1" s="142"/>
      <c r="LUK1" s="142"/>
      <c r="LUL1" s="142"/>
      <c r="LUM1" s="142"/>
      <c r="LUN1" s="142"/>
      <c r="LUO1" s="142"/>
      <c r="LUP1" s="142"/>
      <c r="LUQ1" s="142"/>
      <c r="LUR1" s="142"/>
      <c r="LUS1" s="142"/>
      <c r="LUT1" s="142"/>
      <c r="LUU1" s="142"/>
      <c r="LUV1" s="142"/>
      <c r="LUW1" s="142"/>
      <c r="LUX1" s="142"/>
      <c r="LUY1" s="142"/>
      <c r="LUZ1" s="142"/>
      <c r="LVA1" s="142"/>
      <c r="LVB1" s="142"/>
      <c r="LVC1" s="142"/>
      <c r="LVD1" s="142"/>
      <c r="LVE1" s="142"/>
      <c r="LVF1" s="142"/>
      <c r="LVG1" s="142"/>
      <c r="LVH1" s="142"/>
      <c r="LVI1" s="142"/>
      <c r="LVJ1" s="142"/>
      <c r="LVK1" s="142"/>
      <c r="LVL1" s="142"/>
      <c r="LVM1" s="142"/>
      <c r="LVN1" s="142"/>
      <c r="LVO1" s="142"/>
      <c r="LVP1" s="142"/>
      <c r="LVQ1" s="142"/>
      <c r="LVR1" s="142"/>
      <c r="LVS1" s="142"/>
      <c r="LVT1" s="142"/>
      <c r="LVU1" s="142"/>
      <c r="LVV1" s="142"/>
      <c r="LVW1" s="142"/>
      <c r="LVX1" s="142"/>
      <c r="LVY1" s="142"/>
      <c r="LVZ1" s="142"/>
      <c r="LWA1" s="142"/>
      <c r="LWB1" s="142"/>
      <c r="LWC1" s="142"/>
      <c r="LWD1" s="142"/>
      <c r="LWE1" s="142"/>
      <c r="LWF1" s="142"/>
      <c r="LWG1" s="142"/>
      <c r="LWH1" s="142"/>
      <c r="LWI1" s="142"/>
      <c r="LWJ1" s="142"/>
      <c r="LWK1" s="142"/>
      <c r="LWL1" s="142"/>
      <c r="LWM1" s="142"/>
      <c r="LWN1" s="142"/>
      <c r="LWO1" s="142"/>
      <c r="LWP1" s="142"/>
      <c r="LWQ1" s="142"/>
      <c r="LWR1" s="142"/>
      <c r="LWS1" s="142"/>
      <c r="LWT1" s="142"/>
      <c r="LWU1" s="142"/>
      <c r="LWV1" s="142"/>
      <c r="LWW1" s="142"/>
      <c r="LWX1" s="142"/>
      <c r="LWY1" s="142"/>
      <c r="LWZ1" s="142"/>
      <c r="LXA1" s="142"/>
      <c r="LXB1" s="142"/>
      <c r="LXC1" s="142"/>
      <c r="LXD1" s="142"/>
      <c r="LXE1" s="142"/>
      <c r="LXF1" s="142"/>
      <c r="LXG1" s="142"/>
      <c r="LXH1" s="142"/>
      <c r="LXI1" s="142"/>
      <c r="LXJ1" s="142"/>
      <c r="LXK1" s="142"/>
      <c r="LXL1" s="142"/>
      <c r="LXM1" s="142"/>
      <c r="LXN1" s="142"/>
      <c r="LXO1" s="142"/>
      <c r="LXP1" s="142"/>
      <c r="LXQ1" s="142"/>
      <c r="LXR1" s="142"/>
      <c r="LXS1" s="142"/>
      <c r="LXT1" s="142"/>
      <c r="LXU1" s="142"/>
      <c r="LXV1" s="142"/>
      <c r="LXW1" s="142"/>
      <c r="LXX1" s="142"/>
      <c r="LXY1" s="142"/>
      <c r="LXZ1" s="142"/>
      <c r="LYA1" s="142"/>
      <c r="LYB1" s="142"/>
      <c r="LYC1" s="142"/>
      <c r="LYD1" s="142"/>
      <c r="LYE1" s="142"/>
      <c r="LYF1" s="142"/>
      <c r="LYG1" s="142"/>
      <c r="LYH1" s="142"/>
      <c r="LYI1" s="142"/>
      <c r="LYJ1" s="142"/>
      <c r="LYK1" s="142"/>
      <c r="LYL1" s="142"/>
      <c r="LYM1" s="142"/>
      <c r="LYN1" s="142"/>
      <c r="LYO1" s="142"/>
      <c r="LYP1" s="142"/>
      <c r="LYQ1" s="142"/>
      <c r="LYR1" s="142"/>
      <c r="LYS1" s="142"/>
      <c r="LYT1" s="142"/>
      <c r="LYU1" s="142"/>
      <c r="LYV1" s="142"/>
      <c r="LYW1" s="142"/>
      <c r="LYX1" s="142"/>
      <c r="LYY1" s="142"/>
      <c r="LYZ1" s="142"/>
      <c r="LZA1" s="142"/>
      <c r="LZB1" s="142"/>
      <c r="LZC1" s="142"/>
      <c r="LZD1" s="142"/>
      <c r="LZE1" s="142"/>
      <c r="LZF1" s="142"/>
      <c r="LZG1" s="142"/>
      <c r="LZH1" s="142"/>
      <c r="LZI1" s="142"/>
      <c r="LZJ1" s="142"/>
      <c r="LZK1" s="142"/>
      <c r="LZL1" s="142"/>
      <c r="LZM1" s="142"/>
      <c r="LZN1" s="142"/>
      <c r="LZO1" s="142"/>
      <c r="LZP1" s="142"/>
      <c r="LZQ1" s="142"/>
      <c r="LZR1" s="142"/>
      <c r="LZS1" s="142"/>
      <c r="LZT1" s="142"/>
      <c r="LZU1" s="142"/>
      <c r="LZV1" s="142"/>
      <c r="LZW1" s="142"/>
      <c r="LZX1" s="142"/>
      <c r="LZY1" s="142"/>
      <c r="LZZ1" s="142"/>
      <c r="MAA1" s="142"/>
      <c r="MAB1" s="142"/>
      <c r="MAC1" s="142"/>
      <c r="MAD1" s="142"/>
      <c r="MAE1" s="142"/>
      <c r="MAF1" s="142"/>
      <c r="MAG1" s="142"/>
      <c r="MAH1" s="142"/>
      <c r="MAI1" s="142"/>
      <c r="MAJ1" s="142"/>
      <c r="MAK1" s="142"/>
      <c r="MAL1" s="142"/>
      <c r="MAM1" s="142"/>
      <c r="MAN1" s="142"/>
      <c r="MAO1" s="142"/>
      <c r="MAP1" s="142"/>
      <c r="MAQ1" s="142"/>
      <c r="MAR1" s="142"/>
      <c r="MAS1" s="142"/>
      <c r="MAT1" s="142"/>
      <c r="MAU1" s="142"/>
      <c r="MAV1" s="142"/>
      <c r="MAW1" s="142"/>
      <c r="MAX1" s="142"/>
      <c r="MAY1" s="142"/>
      <c r="MAZ1" s="142"/>
      <c r="MBA1" s="142"/>
      <c r="MBB1" s="142"/>
      <c r="MBC1" s="142"/>
      <c r="MBD1" s="142"/>
      <c r="MBE1" s="142"/>
      <c r="MBF1" s="142"/>
      <c r="MBG1" s="142"/>
      <c r="MBH1" s="142"/>
      <c r="MBI1" s="142"/>
      <c r="MBJ1" s="142"/>
      <c r="MBK1" s="142"/>
      <c r="MBL1" s="142"/>
      <c r="MBM1" s="142"/>
      <c r="MBN1" s="142"/>
      <c r="MBO1" s="142"/>
      <c r="MBP1" s="142"/>
      <c r="MBQ1" s="142"/>
      <c r="MBR1" s="142"/>
      <c r="MBS1" s="142"/>
      <c r="MBT1" s="142"/>
      <c r="MBU1" s="142"/>
      <c r="MBV1" s="142"/>
      <c r="MBW1" s="142"/>
      <c r="MBX1" s="142"/>
      <c r="MBY1" s="142"/>
      <c r="MBZ1" s="142"/>
      <c r="MCA1" s="142"/>
      <c r="MCB1" s="142"/>
      <c r="MCC1" s="142"/>
      <c r="MCD1" s="142"/>
      <c r="MCE1" s="142"/>
      <c r="MCF1" s="142"/>
      <c r="MCG1" s="142"/>
      <c r="MCH1" s="142"/>
      <c r="MCI1" s="142"/>
      <c r="MCJ1" s="142"/>
      <c r="MCK1" s="142"/>
      <c r="MCL1" s="142"/>
      <c r="MCM1" s="142"/>
      <c r="MCN1" s="142"/>
      <c r="MCO1" s="142"/>
      <c r="MCP1" s="142"/>
      <c r="MCQ1" s="142"/>
      <c r="MCR1" s="142"/>
      <c r="MCS1" s="142"/>
      <c r="MCT1" s="142"/>
      <c r="MCU1" s="142"/>
      <c r="MCV1" s="142"/>
      <c r="MCW1" s="142"/>
      <c r="MCX1" s="142"/>
      <c r="MCY1" s="142"/>
      <c r="MCZ1" s="142"/>
      <c r="MDA1" s="142"/>
      <c r="MDB1" s="142"/>
      <c r="MDC1" s="142"/>
      <c r="MDD1" s="142"/>
      <c r="MDE1" s="142"/>
      <c r="MDF1" s="142"/>
      <c r="MDG1" s="142"/>
      <c r="MDH1" s="142"/>
      <c r="MDI1" s="142"/>
      <c r="MDJ1" s="142"/>
      <c r="MDK1" s="142"/>
      <c r="MDL1" s="142"/>
      <c r="MDM1" s="142"/>
      <c r="MDN1" s="142"/>
      <c r="MDO1" s="142"/>
      <c r="MDP1" s="142"/>
      <c r="MDQ1" s="142"/>
      <c r="MDR1" s="142"/>
      <c r="MDS1" s="142"/>
      <c r="MDT1" s="142"/>
      <c r="MDU1" s="142"/>
      <c r="MDV1" s="142"/>
      <c r="MDW1" s="142"/>
      <c r="MDX1" s="142"/>
      <c r="MDY1" s="142"/>
      <c r="MDZ1" s="142"/>
      <c r="MEA1" s="142"/>
      <c r="MEB1" s="142"/>
      <c r="MEC1" s="142"/>
      <c r="MED1" s="142"/>
      <c r="MEE1" s="142"/>
      <c r="MEF1" s="142"/>
      <c r="MEG1" s="142"/>
      <c r="MEH1" s="142"/>
      <c r="MEI1" s="142"/>
      <c r="MEJ1" s="142"/>
      <c r="MEK1" s="142"/>
      <c r="MEL1" s="142"/>
      <c r="MEM1" s="142"/>
      <c r="MEN1" s="142"/>
      <c r="MEO1" s="142"/>
      <c r="MEP1" s="142"/>
      <c r="MEQ1" s="142"/>
      <c r="MER1" s="142"/>
      <c r="MES1" s="142"/>
      <c r="MET1" s="142"/>
      <c r="MEU1" s="142"/>
      <c r="MEV1" s="142"/>
      <c r="MEW1" s="142"/>
      <c r="MEX1" s="142"/>
      <c r="MEY1" s="142"/>
      <c r="MEZ1" s="142"/>
      <c r="MFA1" s="142"/>
      <c r="MFB1" s="142"/>
      <c r="MFC1" s="142"/>
      <c r="MFD1" s="142"/>
      <c r="MFE1" s="142"/>
      <c r="MFF1" s="142"/>
      <c r="MFG1" s="142"/>
      <c r="MFH1" s="142"/>
      <c r="MFI1" s="142"/>
      <c r="MFJ1" s="142"/>
      <c r="MFK1" s="142"/>
      <c r="MFL1" s="142"/>
      <c r="MFM1" s="142"/>
      <c r="MFN1" s="142"/>
      <c r="MFO1" s="142"/>
      <c r="MFP1" s="142"/>
      <c r="MFQ1" s="142"/>
      <c r="MFR1" s="142"/>
      <c r="MFS1" s="142"/>
      <c r="MFT1" s="142"/>
      <c r="MFU1" s="142"/>
      <c r="MFV1" s="142"/>
      <c r="MFW1" s="142"/>
      <c r="MFX1" s="142"/>
      <c r="MFY1" s="142"/>
      <c r="MFZ1" s="142"/>
      <c r="MGA1" s="142"/>
      <c r="MGB1" s="142"/>
      <c r="MGC1" s="142"/>
      <c r="MGD1" s="142"/>
      <c r="MGE1" s="142"/>
      <c r="MGF1" s="142"/>
      <c r="MGG1" s="142"/>
      <c r="MGH1" s="142"/>
      <c r="MGI1" s="142"/>
      <c r="MGJ1" s="142"/>
      <c r="MGK1" s="142"/>
      <c r="MGL1" s="142"/>
      <c r="MGM1" s="142"/>
      <c r="MGN1" s="142"/>
      <c r="MGO1" s="142"/>
      <c r="MGP1" s="142"/>
      <c r="MGQ1" s="142"/>
      <c r="MGR1" s="142"/>
      <c r="MGS1" s="142"/>
      <c r="MGT1" s="142"/>
      <c r="MGU1" s="142"/>
      <c r="MGV1" s="142"/>
      <c r="MGW1" s="142"/>
      <c r="MGX1" s="142"/>
      <c r="MGY1" s="142"/>
      <c r="MGZ1" s="142"/>
      <c r="MHA1" s="142"/>
      <c r="MHB1" s="142"/>
      <c r="MHC1" s="142"/>
      <c r="MHD1" s="142"/>
      <c r="MHE1" s="142"/>
      <c r="MHF1" s="142"/>
      <c r="MHG1" s="142"/>
      <c r="MHH1" s="142"/>
      <c r="MHI1" s="142"/>
      <c r="MHJ1" s="142"/>
      <c r="MHK1" s="142"/>
      <c r="MHL1" s="142"/>
      <c r="MHM1" s="142"/>
      <c r="MHN1" s="142"/>
      <c r="MHO1" s="142"/>
      <c r="MHP1" s="142"/>
      <c r="MHQ1" s="142"/>
      <c r="MHR1" s="142"/>
      <c r="MHS1" s="142"/>
      <c r="MHT1" s="142"/>
      <c r="MHU1" s="142"/>
      <c r="MHV1" s="142"/>
      <c r="MHW1" s="142"/>
      <c r="MHX1" s="142"/>
      <c r="MHY1" s="142"/>
      <c r="MHZ1" s="142"/>
      <c r="MIA1" s="142"/>
      <c r="MIB1" s="142"/>
      <c r="MIC1" s="142"/>
      <c r="MID1" s="142"/>
      <c r="MIE1" s="142"/>
      <c r="MIF1" s="142"/>
      <c r="MIG1" s="142"/>
      <c r="MIH1" s="142"/>
      <c r="MII1" s="142"/>
      <c r="MIJ1" s="142"/>
      <c r="MIK1" s="142"/>
      <c r="MIL1" s="142"/>
      <c r="MIM1" s="142"/>
      <c r="MIN1" s="142"/>
      <c r="MIO1" s="142"/>
      <c r="MIP1" s="142"/>
      <c r="MIQ1" s="142"/>
      <c r="MIR1" s="142"/>
      <c r="MIS1" s="142"/>
      <c r="MIT1" s="142"/>
      <c r="MIU1" s="142"/>
      <c r="MIV1" s="142"/>
      <c r="MIW1" s="142"/>
      <c r="MIX1" s="142"/>
      <c r="MIY1" s="142"/>
      <c r="MIZ1" s="142"/>
      <c r="MJA1" s="142"/>
      <c r="MJB1" s="142"/>
      <c r="MJC1" s="142"/>
      <c r="MJD1" s="142"/>
      <c r="MJE1" s="142"/>
      <c r="MJF1" s="142"/>
      <c r="MJG1" s="142"/>
      <c r="MJH1" s="142"/>
      <c r="MJI1" s="142"/>
      <c r="MJJ1" s="142"/>
      <c r="MJK1" s="142"/>
      <c r="MJL1" s="142"/>
      <c r="MJM1" s="142"/>
      <c r="MJN1" s="142"/>
      <c r="MJO1" s="142"/>
      <c r="MJP1" s="142"/>
      <c r="MJQ1" s="142"/>
      <c r="MJR1" s="142"/>
      <c r="MJS1" s="142"/>
      <c r="MJT1" s="142"/>
      <c r="MJU1" s="142"/>
      <c r="MJV1" s="142"/>
      <c r="MJW1" s="142"/>
      <c r="MJX1" s="142"/>
      <c r="MJY1" s="142"/>
      <c r="MJZ1" s="142"/>
      <c r="MKA1" s="142"/>
      <c r="MKB1" s="142"/>
      <c r="MKC1" s="142"/>
      <c r="MKD1" s="142"/>
      <c r="MKE1" s="142"/>
      <c r="MKF1" s="142"/>
      <c r="MKG1" s="142"/>
      <c r="MKH1" s="142"/>
      <c r="MKI1" s="142"/>
      <c r="MKJ1" s="142"/>
      <c r="MKK1" s="142"/>
      <c r="MKL1" s="142"/>
      <c r="MKM1" s="142"/>
      <c r="MKN1" s="142"/>
      <c r="MKO1" s="142"/>
      <c r="MKP1" s="142"/>
      <c r="MKQ1" s="142"/>
      <c r="MKR1" s="142"/>
      <c r="MKS1" s="142"/>
      <c r="MKT1" s="142"/>
      <c r="MKU1" s="142"/>
      <c r="MKV1" s="142"/>
      <c r="MKW1" s="142"/>
      <c r="MKX1" s="142"/>
      <c r="MKY1" s="142"/>
      <c r="MKZ1" s="142"/>
      <c r="MLA1" s="142"/>
      <c r="MLB1" s="142"/>
      <c r="MLC1" s="142"/>
      <c r="MLD1" s="142"/>
      <c r="MLE1" s="142"/>
      <c r="MLF1" s="142"/>
      <c r="MLG1" s="142"/>
      <c r="MLH1" s="142"/>
      <c r="MLI1" s="142"/>
      <c r="MLJ1" s="142"/>
      <c r="MLK1" s="142"/>
      <c r="MLL1" s="142"/>
      <c r="MLM1" s="142"/>
      <c r="MLN1" s="142"/>
      <c r="MLO1" s="142"/>
      <c r="MLP1" s="142"/>
      <c r="MLQ1" s="142"/>
      <c r="MLR1" s="142"/>
      <c r="MLS1" s="142"/>
      <c r="MLT1" s="142"/>
      <c r="MLU1" s="142"/>
      <c r="MLV1" s="142"/>
      <c r="MLW1" s="142"/>
      <c r="MLX1" s="142"/>
      <c r="MLY1" s="142"/>
      <c r="MLZ1" s="142"/>
      <c r="MMA1" s="142"/>
      <c r="MMB1" s="142"/>
      <c r="MMC1" s="142"/>
      <c r="MMD1" s="142"/>
      <c r="MME1" s="142"/>
      <c r="MMF1" s="142"/>
      <c r="MMG1" s="142"/>
      <c r="MMH1" s="142"/>
      <c r="MMI1" s="142"/>
      <c r="MMJ1" s="142"/>
      <c r="MMK1" s="142"/>
      <c r="MML1" s="142"/>
      <c r="MMM1" s="142"/>
      <c r="MMN1" s="142"/>
      <c r="MMO1" s="142"/>
      <c r="MMP1" s="142"/>
      <c r="MMQ1" s="142"/>
      <c r="MMR1" s="142"/>
      <c r="MMS1" s="142"/>
      <c r="MMT1" s="142"/>
      <c r="MMU1" s="142"/>
      <c r="MMV1" s="142"/>
      <c r="MMW1" s="142"/>
      <c r="MMX1" s="142"/>
      <c r="MMY1" s="142"/>
      <c r="MMZ1" s="142"/>
      <c r="MNA1" s="142"/>
      <c r="MNB1" s="142"/>
      <c r="MNC1" s="142"/>
      <c r="MND1" s="142"/>
      <c r="MNE1" s="142"/>
      <c r="MNF1" s="142"/>
      <c r="MNG1" s="142"/>
      <c r="MNH1" s="142"/>
      <c r="MNI1" s="142"/>
      <c r="MNJ1" s="142"/>
      <c r="MNK1" s="142"/>
      <c r="MNL1" s="142"/>
      <c r="MNM1" s="142"/>
      <c r="MNN1" s="142"/>
      <c r="MNO1" s="142"/>
      <c r="MNP1" s="142"/>
      <c r="MNQ1" s="142"/>
      <c r="MNR1" s="142"/>
      <c r="MNS1" s="142"/>
      <c r="MNT1" s="142"/>
      <c r="MNU1" s="142"/>
      <c r="MNV1" s="142"/>
      <c r="MNW1" s="142"/>
      <c r="MNX1" s="142"/>
      <c r="MNY1" s="142"/>
      <c r="MNZ1" s="142"/>
      <c r="MOA1" s="142"/>
      <c r="MOB1" s="142"/>
      <c r="MOC1" s="142"/>
      <c r="MOD1" s="142"/>
      <c r="MOE1" s="142"/>
      <c r="MOF1" s="142"/>
      <c r="MOG1" s="142"/>
      <c r="MOH1" s="142"/>
      <c r="MOI1" s="142"/>
      <c r="MOJ1" s="142"/>
      <c r="MOK1" s="142"/>
      <c r="MOL1" s="142"/>
      <c r="MOM1" s="142"/>
      <c r="MON1" s="142"/>
      <c r="MOO1" s="142"/>
      <c r="MOP1" s="142"/>
      <c r="MOQ1" s="142"/>
      <c r="MOR1" s="142"/>
      <c r="MOS1" s="142"/>
      <c r="MOT1" s="142"/>
      <c r="MOU1" s="142"/>
      <c r="MOV1" s="142"/>
      <c r="MOW1" s="142"/>
      <c r="MOX1" s="142"/>
      <c r="MOY1" s="142"/>
      <c r="MOZ1" s="142"/>
      <c r="MPA1" s="142"/>
      <c r="MPB1" s="142"/>
      <c r="MPC1" s="142"/>
      <c r="MPD1" s="142"/>
      <c r="MPE1" s="142"/>
      <c r="MPF1" s="142"/>
      <c r="MPG1" s="142"/>
      <c r="MPH1" s="142"/>
      <c r="MPI1" s="142"/>
      <c r="MPJ1" s="142"/>
      <c r="MPK1" s="142"/>
      <c r="MPL1" s="142"/>
      <c r="MPM1" s="142"/>
      <c r="MPN1" s="142"/>
      <c r="MPO1" s="142"/>
      <c r="MPP1" s="142"/>
      <c r="MPQ1" s="142"/>
      <c r="MPR1" s="142"/>
      <c r="MPS1" s="142"/>
      <c r="MPT1" s="142"/>
      <c r="MPU1" s="142"/>
      <c r="MPV1" s="142"/>
      <c r="MPW1" s="142"/>
      <c r="MPX1" s="142"/>
      <c r="MPY1" s="142"/>
      <c r="MPZ1" s="142"/>
      <c r="MQA1" s="142"/>
      <c r="MQB1" s="142"/>
      <c r="MQC1" s="142"/>
      <c r="MQD1" s="142"/>
      <c r="MQE1" s="142"/>
      <c r="MQF1" s="142"/>
      <c r="MQG1" s="142"/>
      <c r="MQH1" s="142"/>
      <c r="MQI1" s="142"/>
      <c r="MQJ1" s="142"/>
      <c r="MQK1" s="142"/>
      <c r="MQL1" s="142"/>
      <c r="MQM1" s="142"/>
      <c r="MQN1" s="142"/>
      <c r="MQO1" s="142"/>
      <c r="MQP1" s="142"/>
      <c r="MQQ1" s="142"/>
      <c r="MQR1" s="142"/>
      <c r="MQS1" s="142"/>
      <c r="MQT1" s="142"/>
      <c r="MQU1" s="142"/>
      <c r="MQV1" s="142"/>
      <c r="MQW1" s="142"/>
      <c r="MQX1" s="142"/>
      <c r="MQY1" s="142"/>
      <c r="MQZ1" s="142"/>
      <c r="MRA1" s="142"/>
      <c r="MRB1" s="142"/>
      <c r="MRC1" s="142"/>
      <c r="MRD1" s="142"/>
      <c r="MRE1" s="142"/>
      <c r="MRF1" s="142"/>
      <c r="MRG1" s="142"/>
      <c r="MRH1" s="142"/>
      <c r="MRI1" s="142"/>
      <c r="MRJ1" s="142"/>
      <c r="MRK1" s="142"/>
      <c r="MRL1" s="142"/>
      <c r="MRM1" s="142"/>
      <c r="MRN1" s="142"/>
      <c r="MRO1" s="142"/>
      <c r="MRP1" s="142"/>
      <c r="MRQ1" s="142"/>
      <c r="MRR1" s="142"/>
      <c r="MRS1" s="142"/>
      <c r="MRT1" s="142"/>
      <c r="MRU1" s="142"/>
      <c r="MRV1" s="142"/>
      <c r="MRW1" s="142"/>
      <c r="MRX1" s="142"/>
      <c r="MRY1" s="142"/>
      <c r="MRZ1" s="142"/>
      <c r="MSA1" s="142"/>
      <c r="MSB1" s="142"/>
      <c r="MSC1" s="142"/>
      <c r="MSD1" s="142"/>
      <c r="MSE1" s="142"/>
      <c r="MSF1" s="142"/>
      <c r="MSG1" s="142"/>
      <c r="MSH1" s="142"/>
      <c r="MSI1" s="142"/>
      <c r="MSJ1" s="142"/>
      <c r="MSK1" s="142"/>
      <c r="MSL1" s="142"/>
      <c r="MSM1" s="142"/>
      <c r="MSN1" s="142"/>
      <c r="MSO1" s="142"/>
      <c r="MSP1" s="142"/>
      <c r="MSQ1" s="142"/>
      <c r="MSR1" s="142"/>
      <c r="MSS1" s="142"/>
      <c r="MST1" s="142"/>
      <c r="MSU1" s="142"/>
      <c r="MSV1" s="142"/>
      <c r="MSW1" s="142"/>
      <c r="MSX1" s="142"/>
      <c r="MSY1" s="142"/>
      <c r="MSZ1" s="142"/>
      <c r="MTA1" s="142"/>
      <c r="MTB1" s="142"/>
      <c r="MTC1" s="142"/>
      <c r="MTD1" s="142"/>
      <c r="MTE1" s="142"/>
      <c r="MTF1" s="142"/>
      <c r="MTG1" s="142"/>
      <c r="MTH1" s="142"/>
      <c r="MTI1" s="142"/>
      <c r="MTJ1" s="142"/>
      <c r="MTK1" s="142"/>
      <c r="MTL1" s="142"/>
      <c r="MTM1" s="142"/>
      <c r="MTN1" s="142"/>
      <c r="MTO1" s="142"/>
      <c r="MTP1" s="142"/>
      <c r="MTQ1" s="142"/>
      <c r="MTR1" s="142"/>
      <c r="MTS1" s="142"/>
      <c r="MTT1" s="142"/>
      <c r="MTU1" s="142"/>
      <c r="MTV1" s="142"/>
      <c r="MTW1" s="142"/>
      <c r="MTX1" s="142"/>
      <c r="MTY1" s="142"/>
      <c r="MTZ1" s="142"/>
      <c r="MUA1" s="142"/>
      <c r="MUB1" s="142"/>
      <c r="MUC1" s="142"/>
      <c r="MUD1" s="142"/>
      <c r="MUE1" s="142"/>
      <c r="MUF1" s="142"/>
      <c r="MUG1" s="142"/>
      <c r="MUH1" s="142"/>
      <c r="MUI1" s="142"/>
      <c r="MUJ1" s="142"/>
      <c r="MUK1" s="142"/>
      <c r="MUL1" s="142"/>
      <c r="MUM1" s="142"/>
      <c r="MUN1" s="142"/>
      <c r="MUO1" s="142"/>
      <c r="MUP1" s="142"/>
      <c r="MUQ1" s="142"/>
      <c r="MUR1" s="142"/>
      <c r="MUS1" s="142"/>
      <c r="MUT1" s="142"/>
      <c r="MUU1" s="142"/>
      <c r="MUV1" s="142"/>
      <c r="MUW1" s="142"/>
      <c r="MUX1" s="142"/>
      <c r="MUY1" s="142"/>
      <c r="MUZ1" s="142"/>
      <c r="MVA1" s="142"/>
      <c r="MVB1" s="142"/>
      <c r="MVC1" s="142"/>
      <c r="MVD1" s="142"/>
      <c r="MVE1" s="142"/>
      <c r="MVF1" s="142"/>
      <c r="MVG1" s="142"/>
      <c r="MVH1" s="142"/>
      <c r="MVI1" s="142"/>
      <c r="MVJ1" s="142"/>
      <c r="MVK1" s="142"/>
      <c r="MVL1" s="142"/>
      <c r="MVM1" s="142"/>
      <c r="MVN1" s="142"/>
      <c r="MVO1" s="142"/>
      <c r="MVP1" s="142"/>
      <c r="MVQ1" s="142"/>
      <c r="MVR1" s="142"/>
      <c r="MVS1" s="142"/>
      <c r="MVT1" s="142"/>
      <c r="MVU1" s="142"/>
      <c r="MVV1" s="142"/>
      <c r="MVW1" s="142"/>
      <c r="MVX1" s="142"/>
      <c r="MVY1" s="142"/>
      <c r="MVZ1" s="142"/>
      <c r="MWA1" s="142"/>
      <c r="MWB1" s="142"/>
      <c r="MWC1" s="142"/>
      <c r="MWD1" s="142"/>
      <c r="MWE1" s="142"/>
      <c r="MWF1" s="142"/>
      <c r="MWG1" s="142"/>
      <c r="MWH1" s="142"/>
      <c r="MWI1" s="142"/>
      <c r="MWJ1" s="142"/>
      <c r="MWK1" s="142"/>
      <c r="MWL1" s="142"/>
      <c r="MWM1" s="142"/>
      <c r="MWN1" s="142"/>
      <c r="MWO1" s="142"/>
      <c r="MWP1" s="142"/>
      <c r="MWQ1" s="142"/>
      <c r="MWR1" s="142"/>
      <c r="MWS1" s="142"/>
      <c r="MWT1" s="142"/>
      <c r="MWU1" s="142"/>
      <c r="MWV1" s="142"/>
      <c r="MWW1" s="142"/>
      <c r="MWX1" s="142"/>
      <c r="MWY1" s="142"/>
      <c r="MWZ1" s="142"/>
      <c r="MXA1" s="142"/>
      <c r="MXB1" s="142"/>
      <c r="MXC1" s="142"/>
      <c r="MXD1" s="142"/>
      <c r="MXE1" s="142"/>
      <c r="MXF1" s="142"/>
      <c r="MXG1" s="142"/>
      <c r="MXH1" s="142"/>
      <c r="MXI1" s="142"/>
      <c r="MXJ1" s="142"/>
      <c r="MXK1" s="142"/>
      <c r="MXL1" s="142"/>
      <c r="MXM1" s="142"/>
      <c r="MXN1" s="142"/>
      <c r="MXO1" s="142"/>
      <c r="MXP1" s="142"/>
      <c r="MXQ1" s="142"/>
      <c r="MXR1" s="142"/>
      <c r="MXS1" s="142"/>
      <c r="MXT1" s="142"/>
      <c r="MXU1" s="142"/>
      <c r="MXV1" s="142"/>
      <c r="MXW1" s="142"/>
      <c r="MXX1" s="142"/>
      <c r="MXY1" s="142"/>
      <c r="MXZ1" s="142"/>
      <c r="MYA1" s="142"/>
      <c r="MYB1" s="142"/>
      <c r="MYC1" s="142"/>
      <c r="MYD1" s="142"/>
      <c r="MYE1" s="142"/>
      <c r="MYF1" s="142"/>
      <c r="MYG1" s="142"/>
      <c r="MYH1" s="142"/>
      <c r="MYI1" s="142"/>
      <c r="MYJ1" s="142"/>
      <c r="MYK1" s="142"/>
      <c r="MYL1" s="142"/>
      <c r="MYM1" s="142"/>
      <c r="MYN1" s="142"/>
      <c r="MYO1" s="142"/>
      <c r="MYP1" s="142"/>
      <c r="MYQ1" s="142"/>
      <c r="MYR1" s="142"/>
      <c r="MYS1" s="142"/>
      <c r="MYT1" s="142"/>
      <c r="MYU1" s="142"/>
      <c r="MYV1" s="142"/>
      <c r="MYW1" s="142"/>
      <c r="MYX1" s="142"/>
      <c r="MYY1" s="142"/>
      <c r="MYZ1" s="142"/>
      <c r="MZA1" s="142"/>
      <c r="MZB1" s="142"/>
      <c r="MZC1" s="142"/>
      <c r="MZD1" s="142"/>
      <c r="MZE1" s="142"/>
      <c r="MZF1" s="142"/>
      <c r="MZG1" s="142"/>
      <c r="MZH1" s="142"/>
      <c r="MZI1" s="142"/>
      <c r="MZJ1" s="142"/>
      <c r="MZK1" s="142"/>
      <c r="MZL1" s="142"/>
      <c r="MZM1" s="142"/>
      <c r="MZN1" s="142"/>
      <c r="MZO1" s="142"/>
      <c r="MZP1" s="142"/>
      <c r="MZQ1" s="142"/>
      <c r="MZR1" s="142"/>
      <c r="MZS1" s="142"/>
      <c r="MZT1" s="142"/>
      <c r="MZU1" s="142"/>
      <c r="MZV1" s="142"/>
      <c r="MZW1" s="142"/>
      <c r="MZX1" s="142"/>
      <c r="MZY1" s="142"/>
      <c r="MZZ1" s="142"/>
      <c r="NAA1" s="142"/>
      <c r="NAB1" s="142"/>
      <c r="NAC1" s="142"/>
      <c r="NAD1" s="142"/>
      <c r="NAE1" s="142"/>
      <c r="NAF1" s="142"/>
      <c r="NAG1" s="142"/>
      <c r="NAH1" s="142"/>
      <c r="NAI1" s="142"/>
      <c r="NAJ1" s="142"/>
      <c r="NAK1" s="142"/>
      <c r="NAL1" s="142"/>
      <c r="NAM1" s="142"/>
      <c r="NAN1" s="142"/>
      <c r="NAO1" s="142"/>
      <c r="NAP1" s="142"/>
      <c r="NAQ1" s="142"/>
      <c r="NAR1" s="142"/>
      <c r="NAS1" s="142"/>
      <c r="NAT1" s="142"/>
      <c r="NAU1" s="142"/>
      <c r="NAV1" s="142"/>
      <c r="NAW1" s="142"/>
      <c r="NAX1" s="142"/>
      <c r="NAY1" s="142"/>
      <c r="NAZ1" s="142"/>
      <c r="NBA1" s="142"/>
      <c r="NBB1" s="142"/>
      <c r="NBC1" s="142"/>
      <c r="NBD1" s="142"/>
      <c r="NBE1" s="142"/>
      <c r="NBF1" s="142"/>
      <c r="NBG1" s="142"/>
      <c r="NBH1" s="142"/>
      <c r="NBI1" s="142"/>
      <c r="NBJ1" s="142"/>
      <c r="NBK1" s="142"/>
      <c r="NBL1" s="142"/>
      <c r="NBM1" s="142"/>
      <c r="NBN1" s="142"/>
      <c r="NBO1" s="142"/>
      <c r="NBP1" s="142"/>
      <c r="NBQ1" s="142"/>
      <c r="NBR1" s="142"/>
      <c r="NBS1" s="142"/>
      <c r="NBT1" s="142"/>
      <c r="NBU1" s="142"/>
      <c r="NBV1" s="142"/>
      <c r="NBW1" s="142"/>
      <c r="NBX1" s="142"/>
      <c r="NBY1" s="142"/>
      <c r="NBZ1" s="142"/>
      <c r="NCA1" s="142"/>
      <c r="NCB1" s="142"/>
      <c r="NCC1" s="142"/>
      <c r="NCD1" s="142"/>
      <c r="NCE1" s="142"/>
      <c r="NCF1" s="142"/>
      <c r="NCG1" s="142"/>
      <c r="NCH1" s="142"/>
      <c r="NCI1" s="142"/>
      <c r="NCJ1" s="142"/>
      <c r="NCK1" s="142"/>
      <c r="NCL1" s="142"/>
      <c r="NCM1" s="142"/>
      <c r="NCN1" s="142"/>
      <c r="NCO1" s="142"/>
      <c r="NCP1" s="142"/>
      <c r="NCQ1" s="142"/>
      <c r="NCR1" s="142"/>
      <c r="NCS1" s="142"/>
      <c r="NCT1" s="142"/>
      <c r="NCU1" s="142"/>
      <c r="NCV1" s="142"/>
      <c r="NCW1" s="142"/>
      <c r="NCX1" s="142"/>
      <c r="NCY1" s="142"/>
      <c r="NCZ1" s="142"/>
      <c r="NDA1" s="142"/>
      <c r="NDB1" s="142"/>
      <c r="NDC1" s="142"/>
      <c r="NDD1" s="142"/>
      <c r="NDE1" s="142"/>
      <c r="NDF1" s="142"/>
      <c r="NDG1" s="142"/>
      <c r="NDH1" s="142"/>
      <c r="NDI1" s="142"/>
      <c r="NDJ1" s="142"/>
      <c r="NDK1" s="142"/>
      <c r="NDL1" s="142"/>
      <c r="NDM1" s="142"/>
      <c r="NDN1" s="142"/>
      <c r="NDO1" s="142"/>
      <c r="NDP1" s="142"/>
      <c r="NDQ1" s="142"/>
      <c r="NDR1" s="142"/>
      <c r="NDS1" s="142"/>
      <c r="NDT1" s="142"/>
      <c r="NDU1" s="142"/>
      <c r="NDV1" s="142"/>
      <c r="NDW1" s="142"/>
      <c r="NDX1" s="142"/>
      <c r="NDY1" s="142"/>
      <c r="NDZ1" s="142"/>
      <c r="NEA1" s="142"/>
      <c r="NEB1" s="142"/>
      <c r="NEC1" s="142"/>
      <c r="NED1" s="142"/>
      <c r="NEE1" s="142"/>
      <c r="NEF1" s="142"/>
      <c r="NEG1" s="142"/>
      <c r="NEH1" s="142"/>
      <c r="NEI1" s="142"/>
      <c r="NEJ1" s="142"/>
      <c r="NEK1" s="142"/>
      <c r="NEL1" s="142"/>
      <c r="NEM1" s="142"/>
      <c r="NEN1" s="142"/>
      <c r="NEO1" s="142"/>
      <c r="NEP1" s="142"/>
      <c r="NEQ1" s="142"/>
      <c r="NER1" s="142"/>
      <c r="NES1" s="142"/>
      <c r="NET1" s="142"/>
      <c r="NEU1" s="142"/>
      <c r="NEV1" s="142"/>
      <c r="NEW1" s="142"/>
      <c r="NEX1" s="142"/>
      <c r="NEY1" s="142"/>
      <c r="NEZ1" s="142"/>
      <c r="NFA1" s="142"/>
      <c r="NFB1" s="142"/>
      <c r="NFC1" s="142"/>
      <c r="NFD1" s="142"/>
      <c r="NFE1" s="142"/>
      <c r="NFF1" s="142"/>
      <c r="NFG1" s="142"/>
      <c r="NFH1" s="142"/>
      <c r="NFI1" s="142"/>
      <c r="NFJ1" s="142"/>
      <c r="NFK1" s="142"/>
      <c r="NFL1" s="142"/>
      <c r="NFM1" s="142"/>
      <c r="NFN1" s="142"/>
      <c r="NFO1" s="142"/>
      <c r="NFP1" s="142"/>
      <c r="NFQ1" s="142"/>
      <c r="NFR1" s="142"/>
      <c r="NFS1" s="142"/>
      <c r="NFT1" s="142"/>
      <c r="NFU1" s="142"/>
      <c r="NFV1" s="142"/>
      <c r="NFW1" s="142"/>
      <c r="NFX1" s="142"/>
      <c r="NFY1" s="142"/>
      <c r="NFZ1" s="142"/>
      <c r="NGA1" s="142"/>
      <c r="NGB1" s="142"/>
      <c r="NGC1" s="142"/>
      <c r="NGD1" s="142"/>
      <c r="NGE1" s="142"/>
      <c r="NGF1" s="142"/>
      <c r="NGG1" s="142"/>
      <c r="NGH1" s="142"/>
      <c r="NGI1" s="142"/>
      <c r="NGJ1" s="142"/>
      <c r="NGK1" s="142"/>
      <c r="NGL1" s="142"/>
      <c r="NGM1" s="142"/>
      <c r="NGN1" s="142"/>
      <c r="NGO1" s="142"/>
      <c r="NGP1" s="142"/>
      <c r="NGQ1" s="142"/>
      <c r="NGR1" s="142"/>
      <c r="NGS1" s="142"/>
      <c r="NGT1" s="142"/>
      <c r="NGU1" s="142"/>
      <c r="NGV1" s="142"/>
      <c r="NGW1" s="142"/>
      <c r="NGX1" s="142"/>
      <c r="NGY1" s="142"/>
      <c r="NGZ1" s="142"/>
      <c r="NHA1" s="142"/>
      <c r="NHB1" s="142"/>
      <c r="NHC1" s="142"/>
      <c r="NHD1" s="142"/>
      <c r="NHE1" s="142"/>
      <c r="NHF1" s="142"/>
      <c r="NHG1" s="142"/>
      <c r="NHH1" s="142"/>
      <c r="NHI1" s="142"/>
      <c r="NHJ1" s="142"/>
      <c r="NHK1" s="142"/>
      <c r="NHL1" s="142"/>
      <c r="NHM1" s="142"/>
      <c r="NHN1" s="142"/>
      <c r="NHO1" s="142"/>
      <c r="NHP1" s="142"/>
      <c r="NHQ1" s="142"/>
      <c r="NHR1" s="142"/>
      <c r="NHS1" s="142"/>
      <c r="NHT1" s="142"/>
      <c r="NHU1" s="142"/>
      <c r="NHV1" s="142"/>
      <c r="NHW1" s="142"/>
      <c r="NHX1" s="142"/>
      <c r="NHY1" s="142"/>
      <c r="NHZ1" s="142"/>
      <c r="NIA1" s="142"/>
      <c r="NIB1" s="142"/>
      <c r="NIC1" s="142"/>
      <c r="NID1" s="142"/>
      <c r="NIE1" s="142"/>
      <c r="NIF1" s="142"/>
      <c r="NIG1" s="142"/>
      <c r="NIH1" s="142"/>
      <c r="NII1" s="142"/>
      <c r="NIJ1" s="142"/>
      <c r="NIK1" s="142"/>
      <c r="NIL1" s="142"/>
      <c r="NIM1" s="142"/>
      <c r="NIN1" s="142"/>
      <c r="NIO1" s="142"/>
      <c r="NIP1" s="142"/>
      <c r="NIQ1" s="142"/>
      <c r="NIR1" s="142"/>
      <c r="NIS1" s="142"/>
      <c r="NIT1" s="142"/>
      <c r="NIU1" s="142"/>
      <c r="NIV1" s="142"/>
      <c r="NIW1" s="142"/>
      <c r="NIX1" s="142"/>
      <c r="NIY1" s="142"/>
      <c r="NIZ1" s="142"/>
      <c r="NJA1" s="142"/>
      <c r="NJB1" s="142"/>
      <c r="NJC1" s="142"/>
      <c r="NJD1" s="142"/>
      <c r="NJE1" s="142"/>
      <c r="NJF1" s="142"/>
      <c r="NJG1" s="142"/>
      <c r="NJH1" s="142"/>
      <c r="NJI1" s="142"/>
      <c r="NJJ1" s="142"/>
      <c r="NJK1" s="142"/>
      <c r="NJL1" s="142"/>
      <c r="NJM1" s="142"/>
      <c r="NJN1" s="142"/>
      <c r="NJO1" s="142"/>
      <c r="NJP1" s="142"/>
      <c r="NJQ1" s="142"/>
      <c r="NJR1" s="142"/>
      <c r="NJS1" s="142"/>
      <c r="NJT1" s="142"/>
      <c r="NJU1" s="142"/>
      <c r="NJV1" s="142"/>
      <c r="NJW1" s="142"/>
      <c r="NJX1" s="142"/>
      <c r="NJY1" s="142"/>
      <c r="NJZ1" s="142"/>
      <c r="NKA1" s="142"/>
      <c r="NKB1" s="142"/>
      <c r="NKC1" s="142"/>
      <c r="NKD1" s="142"/>
      <c r="NKE1" s="142"/>
      <c r="NKF1" s="142"/>
      <c r="NKG1" s="142"/>
      <c r="NKH1" s="142"/>
      <c r="NKI1" s="142"/>
      <c r="NKJ1" s="142"/>
      <c r="NKK1" s="142"/>
      <c r="NKL1" s="142"/>
      <c r="NKM1" s="142"/>
      <c r="NKN1" s="142"/>
      <c r="NKO1" s="142"/>
      <c r="NKP1" s="142"/>
      <c r="NKQ1" s="142"/>
      <c r="NKR1" s="142"/>
      <c r="NKS1" s="142"/>
      <c r="NKT1" s="142"/>
      <c r="NKU1" s="142"/>
      <c r="NKV1" s="142"/>
      <c r="NKW1" s="142"/>
      <c r="NKX1" s="142"/>
      <c r="NKY1" s="142"/>
      <c r="NKZ1" s="142"/>
      <c r="NLA1" s="142"/>
      <c r="NLB1" s="142"/>
      <c r="NLC1" s="142"/>
      <c r="NLD1" s="142"/>
      <c r="NLE1" s="142"/>
      <c r="NLF1" s="142"/>
      <c r="NLG1" s="142"/>
      <c r="NLH1" s="142"/>
      <c r="NLI1" s="142"/>
      <c r="NLJ1" s="142"/>
      <c r="NLK1" s="142"/>
      <c r="NLL1" s="142"/>
      <c r="NLM1" s="142"/>
      <c r="NLN1" s="142"/>
      <c r="NLO1" s="142"/>
      <c r="NLP1" s="142"/>
      <c r="NLQ1" s="142"/>
      <c r="NLR1" s="142"/>
      <c r="NLS1" s="142"/>
      <c r="NLT1" s="142"/>
      <c r="NLU1" s="142"/>
      <c r="NLV1" s="142"/>
      <c r="NLW1" s="142"/>
      <c r="NLX1" s="142"/>
      <c r="NLY1" s="142"/>
      <c r="NLZ1" s="142"/>
      <c r="NMA1" s="142"/>
      <c r="NMB1" s="142"/>
      <c r="NMC1" s="142"/>
      <c r="NMD1" s="142"/>
      <c r="NME1" s="142"/>
      <c r="NMF1" s="142"/>
      <c r="NMG1" s="142"/>
      <c r="NMH1" s="142"/>
      <c r="NMI1" s="142"/>
      <c r="NMJ1" s="142"/>
      <c r="NMK1" s="142"/>
      <c r="NML1" s="142"/>
      <c r="NMM1" s="142"/>
      <c r="NMN1" s="142"/>
      <c r="NMO1" s="142"/>
      <c r="NMP1" s="142"/>
      <c r="NMQ1" s="142"/>
      <c r="NMR1" s="142"/>
      <c r="NMS1" s="142"/>
      <c r="NMT1" s="142"/>
      <c r="NMU1" s="142"/>
      <c r="NMV1" s="142"/>
      <c r="NMW1" s="142"/>
      <c r="NMX1" s="142"/>
      <c r="NMY1" s="142"/>
      <c r="NMZ1" s="142"/>
      <c r="NNA1" s="142"/>
      <c r="NNB1" s="142"/>
      <c r="NNC1" s="142"/>
      <c r="NND1" s="142"/>
      <c r="NNE1" s="142"/>
      <c r="NNF1" s="142"/>
      <c r="NNG1" s="142"/>
      <c r="NNH1" s="142"/>
      <c r="NNI1" s="142"/>
      <c r="NNJ1" s="142"/>
      <c r="NNK1" s="142"/>
      <c r="NNL1" s="142"/>
      <c r="NNM1" s="142"/>
      <c r="NNN1" s="142"/>
      <c r="NNO1" s="142"/>
      <c r="NNP1" s="142"/>
      <c r="NNQ1" s="142"/>
      <c r="NNR1" s="142"/>
      <c r="NNS1" s="142"/>
      <c r="NNT1" s="142"/>
      <c r="NNU1" s="142"/>
      <c r="NNV1" s="142"/>
      <c r="NNW1" s="142"/>
      <c r="NNX1" s="142"/>
      <c r="NNY1" s="142"/>
      <c r="NNZ1" s="142"/>
      <c r="NOA1" s="142"/>
      <c r="NOB1" s="142"/>
      <c r="NOC1" s="142"/>
      <c r="NOD1" s="142"/>
      <c r="NOE1" s="142"/>
      <c r="NOF1" s="142"/>
      <c r="NOG1" s="142"/>
      <c r="NOH1" s="142"/>
      <c r="NOI1" s="142"/>
      <c r="NOJ1" s="142"/>
      <c r="NOK1" s="142"/>
      <c r="NOL1" s="142"/>
      <c r="NOM1" s="142"/>
      <c r="NON1" s="142"/>
      <c r="NOO1" s="142"/>
      <c r="NOP1" s="142"/>
      <c r="NOQ1" s="142"/>
      <c r="NOR1" s="142"/>
      <c r="NOS1" s="142"/>
      <c r="NOT1" s="142"/>
      <c r="NOU1" s="142"/>
      <c r="NOV1" s="142"/>
      <c r="NOW1" s="142"/>
      <c r="NOX1" s="142"/>
      <c r="NOY1" s="142"/>
      <c r="NOZ1" s="142"/>
      <c r="NPA1" s="142"/>
      <c r="NPB1" s="142"/>
      <c r="NPC1" s="142"/>
      <c r="NPD1" s="142"/>
      <c r="NPE1" s="142"/>
      <c r="NPF1" s="142"/>
      <c r="NPG1" s="142"/>
      <c r="NPH1" s="142"/>
      <c r="NPI1" s="142"/>
      <c r="NPJ1" s="142"/>
      <c r="NPK1" s="142"/>
      <c r="NPL1" s="142"/>
      <c r="NPM1" s="142"/>
      <c r="NPN1" s="142"/>
      <c r="NPO1" s="142"/>
      <c r="NPP1" s="142"/>
      <c r="NPQ1" s="142"/>
      <c r="NPR1" s="142"/>
      <c r="NPS1" s="142"/>
      <c r="NPT1" s="142"/>
      <c r="NPU1" s="142"/>
      <c r="NPV1" s="142"/>
      <c r="NPW1" s="142"/>
      <c r="NPX1" s="142"/>
      <c r="NPY1" s="142"/>
      <c r="NPZ1" s="142"/>
      <c r="NQA1" s="142"/>
      <c r="NQB1" s="142"/>
      <c r="NQC1" s="142"/>
      <c r="NQD1" s="142"/>
      <c r="NQE1" s="142"/>
      <c r="NQF1" s="142"/>
      <c r="NQG1" s="142"/>
      <c r="NQH1" s="142"/>
      <c r="NQI1" s="142"/>
      <c r="NQJ1" s="142"/>
      <c r="NQK1" s="142"/>
      <c r="NQL1" s="142"/>
      <c r="NQM1" s="142"/>
      <c r="NQN1" s="142"/>
      <c r="NQO1" s="142"/>
      <c r="NQP1" s="142"/>
      <c r="NQQ1" s="142"/>
      <c r="NQR1" s="142"/>
      <c r="NQS1" s="142"/>
      <c r="NQT1" s="142"/>
      <c r="NQU1" s="142"/>
      <c r="NQV1" s="142"/>
      <c r="NQW1" s="142"/>
      <c r="NQX1" s="142"/>
      <c r="NQY1" s="142"/>
      <c r="NQZ1" s="142"/>
      <c r="NRA1" s="142"/>
      <c r="NRB1" s="142"/>
      <c r="NRC1" s="142"/>
      <c r="NRD1" s="142"/>
      <c r="NRE1" s="142"/>
      <c r="NRF1" s="142"/>
      <c r="NRG1" s="142"/>
      <c r="NRH1" s="142"/>
      <c r="NRI1" s="142"/>
      <c r="NRJ1" s="142"/>
      <c r="NRK1" s="142"/>
      <c r="NRL1" s="142"/>
      <c r="NRM1" s="142"/>
      <c r="NRN1" s="142"/>
      <c r="NRO1" s="142"/>
      <c r="NRP1" s="142"/>
      <c r="NRQ1" s="142"/>
      <c r="NRR1" s="142"/>
      <c r="NRS1" s="142"/>
      <c r="NRT1" s="142"/>
      <c r="NRU1" s="142"/>
      <c r="NRV1" s="142"/>
      <c r="NRW1" s="142"/>
      <c r="NRX1" s="142"/>
      <c r="NRY1" s="142"/>
      <c r="NRZ1" s="142"/>
      <c r="NSA1" s="142"/>
      <c r="NSB1" s="142"/>
      <c r="NSC1" s="142"/>
      <c r="NSD1" s="142"/>
      <c r="NSE1" s="142"/>
      <c r="NSF1" s="142"/>
      <c r="NSG1" s="142"/>
      <c r="NSH1" s="142"/>
      <c r="NSI1" s="142"/>
      <c r="NSJ1" s="142"/>
      <c r="NSK1" s="142"/>
      <c r="NSL1" s="142"/>
      <c r="NSM1" s="142"/>
      <c r="NSN1" s="142"/>
      <c r="NSO1" s="142"/>
      <c r="NSP1" s="142"/>
      <c r="NSQ1" s="142"/>
      <c r="NSR1" s="142"/>
      <c r="NSS1" s="142"/>
      <c r="NST1" s="142"/>
      <c r="NSU1" s="142"/>
      <c r="NSV1" s="142"/>
      <c r="NSW1" s="142"/>
      <c r="NSX1" s="142"/>
      <c r="NSY1" s="142"/>
      <c r="NSZ1" s="142"/>
      <c r="NTA1" s="142"/>
      <c r="NTB1" s="142"/>
      <c r="NTC1" s="142"/>
      <c r="NTD1" s="142"/>
      <c r="NTE1" s="142"/>
      <c r="NTF1" s="142"/>
      <c r="NTG1" s="142"/>
      <c r="NTH1" s="142"/>
      <c r="NTI1" s="142"/>
      <c r="NTJ1" s="142"/>
      <c r="NTK1" s="142"/>
      <c r="NTL1" s="142"/>
      <c r="NTM1" s="142"/>
      <c r="NTN1" s="142"/>
      <c r="NTO1" s="142"/>
      <c r="NTP1" s="142"/>
      <c r="NTQ1" s="142"/>
      <c r="NTR1" s="142"/>
      <c r="NTS1" s="142"/>
      <c r="NTT1" s="142"/>
      <c r="NTU1" s="142"/>
      <c r="NTV1" s="142"/>
      <c r="NTW1" s="142"/>
      <c r="NTX1" s="142"/>
      <c r="NTY1" s="142"/>
      <c r="NTZ1" s="142"/>
      <c r="NUA1" s="142"/>
      <c r="NUB1" s="142"/>
      <c r="NUC1" s="142"/>
      <c r="NUD1" s="142"/>
      <c r="NUE1" s="142"/>
      <c r="NUF1" s="142"/>
      <c r="NUG1" s="142"/>
      <c r="NUH1" s="142"/>
      <c r="NUI1" s="142"/>
      <c r="NUJ1" s="142"/>
      <c r="NUK1" s="142"/>
      <c r="NUL1" s="142"/>
      <c r="NUM1" s="142"/>
      <c r="NUN1" s="142"/>
      <c r="NUO1" s="142"/>
      <c r="NUP1" s="142"/>
      <c r="NUQ1" s="142"/>
      <c r="NUR1" s="142"/>
      <c r="NUS1" s="142"/>
      <c r="NUT1" s="142"/>
      <c r="NUU1" s="142"/>
      <c r="NUV1" s="142"/>
      <c r="NUW1" s="142"/>
      <c r="NUX1" s="142"/>
      <c r="NUY1" s="142"/>
      <c r="NUZ1" s="142"/>
      <c r="NVA1" s="142"/>
      <c r="NVB1" s="142"/>
      <c r="NVC1" s="142"/>
      <c r="NVD1" s="142"/>
      <c r="NVE1" s="142"/>
      <c r="NVF1" s="142"/>
      <c r="NVG1" s="142"/>
      <c r="NVH1" s="142"/>
      <c r="NVI1" s="142"/>
      <c r="NVJ1" s="142"/>
      <c r="NVK1" s="142"/>
      <c r="NVL1" s="142"/>
      <c r="NVM1" s="142"/>
      <c r="NVN1" s="142"/>
      <c r="NVO1" s="142"/>
      <c r="NVP1" s="142"/>
      <c r="NVQ1" s="142"/>
      <c r="NVR1" s="142"/>
      <c r="NVS1" s="142"/>
      <c r="NVT1" s="142"/>
      <c r="NVU1" s="142"/>
      <c r="NVV1" s="142"/>
      <c r="NVW1" s="142"/>
      <c r="NVX1" s="142"/>
      <c r="NVY1" s="142"/>
      <c r="NVZ1" s="142"/>
      <c r="NWA1" s="142"/>
      <c r="NWB1" s="142"/>
      <c r="NWC1" s="142"/>
      <c r="NWD1" s="142"/>
      <c r="NWE1" s="142"/>
      <c r="NWF1" s="142"/>
      <c r="NWG1" s="142"/>
      <c r="NWH1" s="142"/>
      <c r="NWI1" s="142"/>
      <c r="NWJ1" s="142"/>
      <c r="NWK1" s="142"/>
      <c r="NWL1" s="142"/>
      <c r="NWM1" s="142"/>
      <c r="NWN1" s="142"/>
      <c r="NWO1" s="142"/>
      <c r="NWP1" s="142"/>
      <c r="NWQ1" s="142"/>
      <c r="NWR1" s="142"/>
      <c r="NWS1" s="142"/>
      <c r="NWT1" s="142"/>
      <c r="NWU1" s="142"/>
      <c r="NWV1" s="142"/>
      <c r="NWW1" s="142"/>
      <c r="NWX1" s="142"/>
      <c r="NWY1" s="142"/>
      <c r="NWZ1" s="142"/>
      <c r="NXA1" s="142"/>
      <c r="NXB1" s="142"/>
      <c r="NXC1" s="142"/>
      <c r="NXD1" s="142"/>
      <c r="NXE1" s="142"/>
      <c r="NXF1" s="142"/>
      <c r="NXG1" s="142"/>
      <c r="NXH1" s="142"/>
      <c r="NXI1" s="142"/>
      <c r="NXJ1" s="142"/>
      <c r="NXK1" s="142"/>
      <c r="NXL1" s="142"/>
      <c r="NXM1" s="142"/>
      <c r="NXN1" s="142"/>
      <c r="NXO1" s="142"/>
      <c r="NXP1" s="142"/>
      <c r="NXQ1" s="142"/>
      <c r="NXR1" s="142"/>
      <c r="NXS1" s="142"/>
      <c r="NXT1" s="142"/>
      <c r="NXU1" s="142"/>
      <c r="NXV1" s="142"/>
      <c r="NXW1" s="142"/>
      <c r="NXX1" s="142"/>
      <c r="NXY1" s="142"/>
      <c r="NXZ1" s="142"/>
      <c r="NYA1" s="142"/>
      <c r="NYB1" s="142"/>
      <c r="NYC1" s="142"/>
      <c r="NYD1" s="142"/>
      <c r="NYE1" s="142"/>
      <c r="NYF1" s="142"/>
      <c r="NYG1" s="142"/>
      <c r="NYH1" s="142"/>
      <c r="NYI1" s="142"/>
      <c r="NYJ1" s="142"/>
      <c r="NYK1" s="142"/>
      <c r="NYL1" s="142"/>
      <c r="NYM1" s="142"/>
      <c r="NYN1" s="142"/>
      <c r="NYO1" s="142"/>
      <c r="NYP1" s="142"/>
      <c r="NYQ1" s="142"/>
      <c r="NYR1" s="142"/>
      <c r="NYS1" s="142"/>
      <c r="NYT1" s="142"/>
      <c r="NYU1" s="142"/>
      <c r="NYV1" s="142"/>
      <c r="NYW1" s="142"/>
      <c r="NYX1" s="142"/>
      <c r="NYY1" s="142"/>
      <c r="NYZ1" s="142"/>
      <c r="NZA1" s="142"/>
      <c r="NZB1" s="142"/>
      <c r="NZC1" s="142"/>
      <c r="NZD1" s="142"/>
      <c r="NZE1" s="142"/>
      <c r="NZF1" s="142"/>
      <c r="NZG1" s="142"/>
      <c r="NZH1" s="142"/>
      <c r="NZI1" s="142"/>
      <c r="NZJ1" s="142"/>
      <c r="NZK1" s="142"/>
      <c r="NZL1" s="142"/>
      <c r="NZM1" s="142"/>
      <c r="NZN1" s="142"/>
      <c r="NZO1" s="142"/>
      <c r="NZP1" s="142"/>
      <c r="NZQ1" s="142"/>
      <c r="NZR1" s="142"/>
      <c r="NZS1" s="142"/>
      <c r="NZT1" s="142"/>
      <c r="NZU1" s="142"/>
      <c r="NZV1" s="142"/>
      <c r="NZW1" s="142"/>
      <c r="NZX1" s="142"/>
      <c r="NZY1" s="142"/>
      <c r="NZZ1" s="142"/>
      <c r="OAA1" s="142"/>
      <c r="OAB1" s="142"/>
      <c r="OAC1" s="142"/>
      <c r="OAD1" s="142"/>
      <c r="OAE1" s="142"/>
      <c r="OAF1" s="142"/>
      <c r="OAG1" s="142"/>
      <c r="OAH1" s="142"/>
      <c r="OAI1" s="142"/>
      <c r="OAJ1" s="142"/>
      <c r="OAK1" s="142"/>
      <c r="OAL1" s="142"/>
      <c r="OAM1" s="142"/>
      <c r="OAN1" s="142"/>
      <c r="OAO1" s="142"/>
      <c r="OAP1" s="142"/>
      <c r="OAQ1" s="142"/>
      <c r="OAR1" s="142"/>
      <c r="OAS1" s="142"/>
      <c r="OAT1" s="142"/>
      <c r="OAU1" s="142"/>
      <c r="OAV1" s="142"/>
      <c r="OAW1" s="142"/>
      <c r="OAX1" s="142"/>
      <c r="OAY1" s="142"/>
      <c r="OAZ1" s="142"/>
      <c r="OBA1" s="142"/>
      <c r="OBB1" s="142"/>
      <c r="OBC1" s="142"/>
      <c r="OBD1" s="142"/>
      <c r="OBE1" s="142"/>
      <c r="OBF1" s="142"/>
      <c r="OBG1" s="142"/>
      <c r="OBH1" s="142"/>
      <c r="OBI1" s="142"/>
      <c r="OBJ1" s="142"/>
      <c r="OBK1" s="142"/>
      <c r="OBL1" s="142"/>
      <c r="OBM1" s="142"/>
      <c r="OBN1" s="142"/>
      <c r="OBO1" s="142"/>
      <c r="OBP1" s="142"/>
      <c r="OBQ1" s="142"/>
      <c r="OBR1" s="142"/>
      <c r="OBS1" s="142"/>
      <c r="OBT1" s="142"/>
      <c r="OBU1" s="142"/>
      <c r="OBV1" s="142"/>
      <c r="OBW1" s="142"/>
      <c r="OBX1" s="142"/>
      <c r="OBY1" s="142"/>
      <c r="OBZ1" s="142"/>
      <c r="OCA1" s="142"/>
      <c r="OCB1" s="142"/>
      <c r="OCC1" s="142"/>
      <c r="OCD1" s="142"/>
      <c r="OCE1" s="142"/>
      <c r="OCF1" s="142"/>
      <c r="OCG1" s="142"/>
      <c r="OCH1" s="142"/>
      <c r="OCI1" s="142"/>
      <c r="OCJ1" s="142"/>
      <c r="OCK1" s="142"/>
      <c r="OCL1" s="142"/>
      <c r="OCM1" s="142"/>
      <c r="OCN1" s="142"/>
      <c r="OCO1" s="142"/>
      <c r="OCP1" s="142"/>
      <c r="OCQ1" s="142"/>
      <c r="OCR1" s="142"/>
      <c r="OCS1" s="142"/>
      <c r="OCT1" s="142"/>
      <c r="OCU1" s="142"/>
      <c r="OCV1" s="142"/>
      <c r="OCW1" s="142"/>
      <c r="OCX1" s="142"/>
      <c r="OCY1" s="142"/>
      <c r="OCZ1" s="142"/>
      <c r="ODA1" s="142"/>
      <c r="ODB1" s="142"/>
      <c r="ODC1" s="142"/>
      <c r="ODD1" s="142"/>
      <c r="ODE1" s="142"/>
      <c r="ODF1" s="142"/>
      <c r="ODG1" s="142"/>
      <c r="ODH1" s="142"/>
      <c r="ODI1" s="142"/>
      <c r="ODJ1" s="142"/>
      <c r="ODK1" s="142"/>
      <c r="ODL1" s="142"/>
      <c r="ODM1" s="142"/>
      <c r="ODN1" s="142"/>
      <c r="ODO1" s="142"/>
      <c r="ODP1" s="142"/>
      <c r="ODQ1" s="142"/>
      <c r="ODR1" s="142"/>
      <c r="ODS1" s="142"/>
      <c r="ODT1" s="142"/>
      <c r="ODU1" s="142"/>
      <c r="ODV1" s="142"/>
      <c r="ODW1" s="142"/>
      <c r="ODX1" s="142"/>
      <c r="ODY1" s="142"/>
      <c r="ODZ1" s="142"/>
      <c r="OEA1" s="142"/>
      <c r="OEB1" s="142"/>
      <c r="OEC1" s="142"/>
      <c r="OED1" s="142"/>
      <c r="OEE1" s="142"/>
      <c r="OEF1" s="142"/>
      <c r="OEG1" s="142"/>
      <c r="OEH1" s="142"/>
      <c r="OEI1" s="142"/>
      <c r="OEJ1" s="142"/>
      <c r="OEK1" s="142"/>
      <c r="OEL1" s="142"/>
      <c r="OEM1" s="142"/>
      <c r="OEN1" s="142"/>
      <c r="OEO1" s="142"/>
      <c r="OEP1" s="142"/>
      <c r="OEQ1" s="142"/>
      <c r="OER1" s="142"/>
      <c r="OES1" s="142"/>
      <c r="OET1" s="142"/>
      <c r="OEU1" s="142"/>
      <c r="OEV1" s="142"/>
      <c r="OEW1" s="142"/>
      <c r="OEX1" s="142"/>
      <c r="OEY1" s="142"/>
      <c r="OEZ1" s="142"/>
      <c r="OFA1" s="142"/>
      <c r="OFB1" s="142"/>
      <c r="OFC1" s="142"/>
      <c r="OFD1" s="142"/>
      <c r="OFE1" s="142"/>
      <c r="OFF1" s="142"/>
      <c r="OFG1" s="142"/>
      <c r="OFH1" s="142"/>
      <c r="OFI1" s="142"/>
      <c r="OFJ1" s="142"/>
      <c r="OFK1" s="142"/>
      <c r="OFL1" s="142"/>
      <c r="OFM1" s="142"/>
      <c r="OFN1" s="142"/>
      <c r="OFO1" s="142"/>
      <c r="OFP1" s="142"/>
      <c r="OFQ1" s="142"/>
      <c r="OFR1" s="142"/>
      <c r="OFS1" s="142"/>
      <c r="OFT1" s="142"/>
      <c r="OFU1" s="142"/>
      <c r="OFV1" s="142"/>
      <c r="OFW1" s="142"/>
      <c r="OFX1" s="142"/>
      <c r="OFY1" s="142"/>
      <c r="OFZ1" s="142"/>
      <c r="OGA1" s="142"/>
      <c r="OGB1" s="142"/>
      <c r="OGC1" s="142"/>
      <c r="OGD1" s="142"/>
      <c r="OGE1" s="142"/>
      <c r="OGF1" s="142"/>
      <c r="OGG1" s="142"/>
      <c r="OGH1" s="142"/>
      <c r="OGI1" s="142"/>
      <c r="OGJ1" s="142"/>
      <c r="OGK1" s="142"/>
      <c r="OGL1" s="142"/>
      <c r="OGM1" s="142"/>
      <c r="OGN1" s="142"/>
      <c r="OGO1" s="142"/>
      <c r="OGP1" s="142"/>
      <c r="OGQ1" s="142"/>
      <c r="OGR1" s="142"/>
      <c r="OGS1" s="142"/>
      <c r="OGT1" s="142"/>
      <c r="OGU1" s="142"/>
      <c r="OGV1" s="142"/>
      <c r="OGW1" s="142"/>
      <c r="OGX1" s="142"/>
      <c r="OGY1" s="142"/>
      <c r="OGZ1" s="142"/>
      <c r="OHA1" s="142"/>
      <c r="OHB1" s="142"/>
      <c r="OHC1" s="142"/>
      <c r="OHD1" s="142"/>
      <c r="OHE1" s="142"/>
      <c r="OHF1" s="142"/>
      <c r="OHG1" s="142"/>
      <c r="OHH1" s="142"/>
      <c r="OHI1" s="142"/>
      <c r="OHJ1" s="142"/>
      <c r="OHK1" s="142"/>
      <c r="OHL1" s="142"/>
      <c r="OHM1" s="142"/>
      <c r="OHN1" s="142"/>
      <c r="OHO1" s="142"/>
      <c r="OHP1" s="142"/>
      <c r="OHQ1" s="142"/>
      <c r="OHR1" s="142"/>
      <c r="OHS1" s="142"/>
      <c r="OHT1" s="142"/>
      <c r="OHU1" s="142"/>
      <c r="OHV1" s="142"/>
      <c r="OHW1" s="142"/>
      <c r="OHX1" s="142"/>
      <c r="OHY1" s="142"/>
      <c r="OHZ1" s="142"/>
      <c r="OIA1" s="142"/>
      <c r="OIB1" s="142"/>
      <c r="OIC1" s="142"/>
      <c r="OID1" s="142"/>
      <c r="OIE1" s="142"/>
      <c r="OIF1" s="142"/>
      <c r="OIG1" s="142"/>
      <c r="OIH1" s="142"/>
      <c r="OII1" s="142"/>
      <c r="OIJ1" s="142"/>
      <c r="OIK1" s="142"/>
      <c r="OIL1" s="142"/>
      <c r="OIM1" s="142"/>
      <c r="OIN1" s="142"/>
      <c r="OIO1" s="142"/>
      <c r="OIP1" s="142"/>
      <c r="OIQ1" s="142"/>
      <c r="OIR1" s="142"/>
      <c r="OIS1" s="142"/>
      <c r="OIT1" s="142"/>
      <c r="OIU1" s="142"/>
      <c r="OIV1" s="142"/>
      <c r="OIW1" s="142"/>
      <c r="OIX1" s="142"/>
      <c r="OIY1" s="142"/>
      <c r="OIZ1" s="142"/>
      <c r="OJA1" s="142"/>
      <c r="OJB1" s="142"/>
      <c r="OJC1" s="142"/>
      <c r="OJD1" s="142"/>
      <c r="OJE1" s="142"/>
      <c r="OJF1" s="142"/>
      <c r="OJG1" s="142"/>
      <c r="OJH1" s="142"/>
      <c r="OJI1" s="142"/>
      <c r="OJJ1" s="142"/>
      <c r="OJK1" s="142"/>
      <c r="OJL1" s="142"/>
      <c r="OJM1" s="142"/>
      <c r="OJN1" s="142"/>
      <c r="OJO1" s="142"/>
      <c r="OJP1" s="142"/>
      <c r="OJQ1" s="142"/>
      <c r="OJR1" s="142"/>
      <c r="OJS1" s="142"/>
      <c r="OJT1" s="142"/>
      <c r="OJU1" s="142"/>
      <c r="OJV1" s="142"/>
      <c r="OJW1" s="142"/>
      <c r="OJX1" s="142"/>
      <c r="OJY1" s="142"/>
      <c r="OJZ1" s="142"/>
      <c r="OKA1" s="142"/>
      <c r="OKB1" s="142"/>
      <c r="OKC1" s="142"/>
      <c r="OKD1" s="142"/>
      <c r="OKE1" s="142"/>
      <c r="OKF1" s="142"/>
      <c r="OKG1" s="142"/>
      <c r="OKH1" s="142"/>
      <c r="OKI1" s="142"/>
      <c r="OKJ1" s="142"/>
      <c r="OKK1" s="142"/>
      <c r="OKL1" s="142"/>
      <c r="OKM1" s="142"/>
      <c r="OKN1" s="142"/>
      <c r="OKO1" s="142"/>
      <c r="OKP1" s="142"/>
      <c r="OKQ1" s="142"/>
      <c r="OKR1" s="142"/>
      <c r="OKS1" s="142"/>
      <c r="OKT1" s="142"/>
      <c r="OKU1" s="142"/>
      <c r="OKV1" s="142"/>
      <c r="OKW1" s="142"/>
      <c r="OKX1" s="142"/>
      <c r="OKY1" s="142"/>
      <c r="OKZ1" s="142"/>
      <c r="OLA1" s="142"/>
      <c r="OLB1" s="142"/>
      <c r="OLC1" s="142"/>
      <c r="OLD1" s="142"/>
      <c r="OLE1" s="142"/>
      <c r="OLF1" s="142"/>
      <c r="OLG1" s="142"/>
      <c r="OLH1" s="142"/>
      <c r="OLI1" s="142"/>
      <c r="OLJ1" s="142"/>
      <c r="OLK1" s="142"/>
      <c r="OLL1" s="142"/>
      <c r="OLM1" s="142"/>
      <c r="OLN1" s="142"/>
      <c r="OLO1" s="142"/>
      <c r="OLP1" s="142"/>
      <c r="OLQ1" s="142"/>
      <c r="OLR1" s="142"/>
      <c r="OLS1" s="142"/>
      <c r="OLT1" s="142"/>
      <c r="OLU1" s="142"/>
      <c r="OLV1" s="142"/>
      <c r="OLW1" s="142"/>
      <c r="OLX1" s="142"/>
      <c r="OLY1" s="142"/>
      <c r="OLZ1" s="142"/>
      <c r="OMA1" s="142"/>
      <c r="OMB1" s="142"/>
      <c r="OMC1" s="142"/>
      <c r="OMD1" s="142"/>
      <c r="OME1" s="142"/>
      <c r="OMF1" s="142"/>
      <c r="OMG1" s="142"/>
      <c r="OMH1" s="142"/>
      <c r="OMI1" s="142"/>
      <c r="OMJ1" s="142"/>
      <c r="OMK1" s="142"/>
      <c r="OML1" s="142"/>
      <c r="OMM1" s="142"/>
      <c r="OMN1" s="142"/>
      <c r="OMO1" s="142"/>
      <c r="OMP1" s="142"/>
      <c r="OMQ1" s="142"/>
      <c r="OMR1" s="142"/>
      <c r="OMS1" s="142"/>
      <c r="OMT1" s="142"/>
      <c r="OMU1" s="142"/>
      <c r="OMV1" s="142"/>
      <c r="OMW1" s="142"/>
      <c r="OMX1" s="142"/>
      <c r="OMY1" s="142"/>
      <c r="OMZ1" s="142"/>
      <c r="ONA1" s="142"/>
      <c r="ONB1" s="142"/>
      <c r="ONC1" s="142"/>
      <c r="OND1" s="142"/>
      <c r="ONE1" s="142"/>
      <c r="ONF1" s="142"/>
      <c r="ONG1" s="142"/>
      <c r="ONH1" s="142"/>
      <c r="ONI1" s="142"/>
      <c r="ONJ1" s="142"/>
      <c r="ONK1" s="142"/>
      <c r="ONL1" s="142"/>
      <c r="ONM1" s="142"/>
      <c r="ONN1" s="142"/>
      <c r="ONO1" s="142"/>
      <c r="ONP1" s="142"/>
      <c r="ONQ1" s="142"/>
      <c r="ONR1" s="142"/>
      <c r="ONS1" s="142"/>
      <c r="ONT1" s="142"/>
      <c r="ONU1" s="142"/>
      <c r="ONV1" s="142"/>
      <c r="ONW1" s="142"/>
      <c r="ONX1" s="142"/>
      <c r="ONY1" s="142"/>
      <c r="ONZ1" s="142"/>
      <c r="OOA1" s="142"/>
      <c r="OOB1" s="142"/>
      <c r="OOC1" s="142"/>
      <c r="OOD1" s="142"/>
      <c r="OOE1" s="142"/>
      <c r="OOF1" s="142"/>
      <c r="OOG1" s="142"/>
      <c r="OOH1" s="142"/>
      <c r="OOI1" s="142"/>
      <c r="OOJ1" s="142"/>
      <c r="OOK1" s="142"/>
      <c r="OOL1" s="142"/>
      <c r="OOM1" s="142"/>
      <c r="OON1" s="142"/>
      <c r="OOO1" s="142"/>
      <c r="OOP1" s="142"/>
      <c r="OOQ1" s="142"/>
      <c r="OOR1" s="142"/>
      <c r="OOS1" s="142"/>
      <c r="OOT1" s="142"/>
      <c r="OOU1" s="142"/>
      <c r="OOV1" s="142"/>
      <c r="OOW1" s="142"/>
      <c r="OOX1" s="142"/>
      <c r="OOY1" s="142"/>
      <c r="OOZ1" s="142"/>
      <c r="OPA1" s="142"/>
      <c r="OPB1" s="142"/>
      <c r="OPC1" s="142"/>
      <c r="OPD1" s="142"/>
      <c r="OPE1" s="142"/>
      <c r="OPF1" s="142"/>
      <c r="OPG1" s="142"/>
      <c r="OPH1" s="142"/>
      <c r="OPI1" s="142"/>
      <c r="OPJ1" s="142"/>
      <c r="OPK1" s="142"/>
      <c r="OPL1" s="142"/>
      <c r="OPM1" s="142"/>
      <c r="OPN1" s="142"/>
      <c r="OPO1" s="142"/>
      <c r="OPP1" s="142"/>
      <c r="OPQ1" s="142"/>
      <c r="OPR1" s="142"/>
      <c r="OPS1" s="142"/>
      <c r="OPT1" s="142"/>
      <c r="OPU1" s="142"/>
      <c r="OPV1" s="142"/>
      <c r="OPW1" s="142"/>
      <c r="OPX1" s="142"/>
      <c r="OPY1" s="142"/>
      <c r="OPZ1" s="142"/>
      <c r="OQA1" s="142"/>
      <c r="OQB1" s="142"/>
      <c r="OQC1" s="142"/>
      <c r="OQD1" s="142"/>
      <c r="OQE1" s="142"/>
      <c r="OQF1" s="142"/>
      <c r="OQG1" s="142"/>
      <c r="OQH1" s="142"/>
      <c r="OQI1" s="142"/>
      <c r="OQJ1" s="142"/>
      <c r="OQK1" s="142"/>
      <c r="OQL1" s="142"/>
      <c r="OQM1" s="142"/>
      <c r="OQN1" s="142"/>
      <c r="OQO1" s="142"/>
      <c r="OQP1" s="142"/>
      <c r="OQQ1" s="142"/>
      <c r="OQR1" s="142"/>
      <c r="OQS1" s="142"/>
      <c r="OQT1" s="142"/>
      <c r="OQU1" s="142"/>
      <c r="OQV1" s="142"/>
      <c r="OQW1" s="142"/>
      <c r="OQX1" s="142"/>
      <c r="OQY1" s="142"/>
      <c r="OQZ1" s="142"/>
      <c r="ORA1" s="142"/>
      <c r="ORB1" s="142"/>
      <c r="ORC1" s="142"/>
      <c r="ORD1" s="142"/>
      <c r="ORE1" s="142"/>
      <c r="ORF1" s="142"/>
      <c r="ORG1" s="142"/>
      <c r="ORH1" s="142"/>
      <c r="ORI1" s="142"/>
      <c r="ORJ1" s="142"/>
      <c r="ORK1" s="142"/>
      <c r="ORL1" s="142"/>
      <c r="ORM1" s="142"/>
      <c r="ORN1" s="142"/>
      <c r="ORO1" s="142"/>
      <c r="ORP1" s="142"/>
      <c r="ORQ1" s="142"/>
      <c r="ORR1" s="142"/>
      <c r="ORS1" s="142"/>
      <c r="ORT1" s="142"/>
      <c r="ORU1" s="142"/>
      <c r="ORV1" s="142"/>
      <c r="ORW1" s="142"/>
      <c r="ORX1" s="142"/>
      <c r="ORY1" s="142"/>
      <c r="ORZ1" s="142"/>
      <c r="OSA1" s="142"/>
      <c r="OSB1" s="142"/>
      <c r="OSC1" s="142"/>
      <c r="OSD1" s="142"/>
      <c r="OSE1" s="142"/>
      <c r="OSF1" s="142"/>
      <c r="OSG1" s="142"/>
      <c r="OSH1" s="142"/>
      <c r="OSI1" s="142"/>
      <c r="OSJ1" s="142"/>
      <c r="OSK1" s="142"/>
      <c r="OSL1" s="142"/>
      <c r="OSM1" s="142"/>
      <c r="OSN1" s="142"/>
      <c r="OSO1" s="142"/>
      <c r="OSP1" s="142"/>
      <c r="OSQ1" s="142"/>
      <c r="OSR1" s="142"/>
      <c r="OSS1" s="142"/>
      <c r="OST1" s="142"/>
      <c r="OSU1" s="142"/>
      <c r="OSV1" s="142"/>
      <c r="OSW1" s="142"/>
      <c r="OSX1" s="142"/>
      <c r="OSY1" s="142"/>
      <c r="OSZ1" s="142"/>
      <c r="OTA1" s="142"/>
      <c r="OTB1" s="142"/>
      <c r="OTC1" s="142"/>
      <c r="OTD1" s="142"/>
      <c r="OTE1" s="142"/>
      <c r="OTF1" s="142"/>
      <c r="OTG1" s="142"/>
      <c r="OTH1" s="142"/>
      <c r="OTI1" s="142"/>
      <c r="OTJ1" s="142"/>
      <c r="OTK1" s="142"/>
      <c r="OTL1" s="142"/>
      <c r="OTM1" s="142"/>
      <c r="OTN1" s="142"/>
      <c r="OTO1" s="142"/>
      <c r="OTP1" s="142"/>
      <c r="OTQ1" s="142"/>
      <c r="OTR1" s="142"/>
      <c r="OTS1" s="142"/>
      <c r="OTT1" s="142"/>
      <c r="OTU1" s="142"/>
      <c r="OTV1" s="142"/>
      <c r="OTW1" s="142"/>
      <c r="OTX1" s="142"/>
      <c r="OTY1" s="142"/>
      <c r="OTZ1" s="142"/>
      <c r="OUA1" s="142"/>
      <c r="OUB1" s="142"/>
      <c r="OUC1" s="142"/>
      <c r="OUD1" s="142"/>
      <c r="OUE1" s="142"/>
      <c r="OUF1" s="142"/>
      <c r="OUG1" s="142"/>
      <c r="OUH1" s="142"/>
      <c r="OUI1" s="142"/>
      <c r="OUJ1" s="142"/>
      <c r="OUK1" s="142"/>
      <c r="OUL1" s="142"/>
      <c r="OUM1" s="142"/>
      <c r="OUN1" s="142"/>
      <c r="OUO1" s="142"/>
      <c r="OUP1" s="142"/>
      <c r="OUQ1" s="142"/>
      <c r="OUR1" s="142"/>
      <c r="OUS1" s="142"/>
      <c r="OUT1" s="142"/>
      <c r="OUU1" s="142"/>
      <c r="OUV1" s="142"/>
      <c r="OUW1" s="142"/>
      <c r="OUX1" s="142"/>
      <c r="OUY1" s="142"/>
      <c r="OUZ1" s="142"/>
      <c r="OVA1" s="142"/>
      <c r="OVB1" s="142"/>
      <c r="OVC1" s="142"/>
      <c r="OVD1" s="142"/>
      <c r="OVE1" s="142"/>
      <c r="OVF1" s="142"/>
      <c r="OVG1" s="142"/>
      <c r="OVH1" s="142"/>
      <c r="OVI1" s="142"/>
      <c r="OVJ1" s="142"/>
      <c r="OVK1" s="142"/>
      <c r="OVL1" s="142"/>
      <c r="OVM1" s="142"/>
      <c r="OVN1" s="142"/>
      <c r="OVO1" s="142"/>
      <c r="OVP1" s="142"/>
      <c r="OVQ1" s="142"/>
      <c r="OVR1" s="142"/>
      <c r="OVS1" s="142"/>
      <c r="OVT1" s="142"/>
      <c r="OVU1" s="142"/>
      <c r="OVV1" s="142"/>
      <c r="OVW1" s="142"/>
      <c r="OVX1" s="142"/>
      <c r="OVY1" s="142"/>
      <c r="OVZ1" s="142"/>
      <c r="OWA1" s="142"/>
      <c r="OWB1" s="142"/>
      <c r="OWC1" s="142"/>
      <c r="OWD1" s="142"/>
      <c r="OWE1" s="142"/>
      <c r="OWF1" s="142"/>
      <c r="OWG1" s="142"/>
      <c r="OWH1" s="142"/>
      <c r="OWI1" s="142"/>
      <c r="OWJ1" s="142"/>
      <c r="OWK1" s="142"/>
      <c r="OWL1" s="142"/>
      <c r="OWM1" s="142"/>
      <c r="OWN1" s="142"/>
      <c r="OWO1" s="142"/>
      <c r="OWP1" s="142"/>
      <c r="OWQ1" s="142"/>
      <c r="OWR1" s="142"/>
      <c r="OWS1" s="142"/>
      <c r="OWT1" s="142"/>
      <c r="OWU1" s="142"/>
      <c r="OWV1" s="142"/>
      <c r="OWW1" s="142"/>
      <c r="OWX1" s="142"/>
      <c r="OWY1" s="142"/>
      <c r="OWZ1" s="142"/>
      <c r="OXA1" s="142"/>
      <c r="OXB1" s="142"/>
      <c r="OXC1" s="142"/>
      <c r="OXD1" s="142"/>
      <c r="OXE1" s="142"/>
      <c r="OXF1" s="142"/>
      <c r="OXG1" s="142"/>
      <c r="OXH1" s="142"/>
      <c r="OXI1" s="142"/>
      <c r="OXJ1" s="142"/>
      <c r="OXK1" s="142"/>
      <c r="OXL1" s="142"/>
      <c r="OXM1" s="142"/>
      <c r="OXN1" s="142"/>
      <c r="OXO1" s="142"/>
      <c r="OXP1" s="142"/>
      <c r="OXQ1" s="142"/>
      <c r="OXR1" s="142"/>
      <c r="OXS1" s="142"/>
      <c r="OXT1" s="142"/>
      <c r="OXU1" s="142"/>
      <c r="OXV1" s="142"/>
      <c r="OXW1" s="142"/>
      <c r="OXX1" s="142"/>
      <c r="OXY1" s="142"/>
      <c r="OXZ1" s="142"/>
      <c r="OYA1" s="142"/>
      <c r="OYB1" s="142"/>
      <c r="OYC1" s="142"/>
      <c r="OYD1" s="142"/>
      <c r="OYE1" s="142"/>
      <c r="OYF1" s="142"/>
      <c r="OYG1" s="142"/>
      <c r="OYH1" s="142"/>
      <c r="OYI1" s="142"/>
      <c r="OYJ1" s="142"/>
      <c r="OYK1" s="142"/>
      <c r="OYL1" s="142"/>
      <c r="OYM1" s="142"/>
      <c r="OYN1" s="142"/>
      <c r="OYO1" s="142"/>
      <c r="OYP1" s="142"/>
      <c r="OYQ1" s="142"/>
      <c r="OYR1" s="142"/>
      <c r="OYS1" s="142"/>
      <c r="OYT1" s="142"/>
      <c r="OYU1" s="142"/>
      <c r="OYV1" s="142"/>
      <c r="OYW1" s="142"/>
      <c r="OYX1" s="142"/>
      <c r="OYY1" s="142"/>
      <c r="OYZ1" s="142"/>
      <c r="OZA1" s="142"/>
      <c r="OZB1" s="142"/>
      <c r="OZC1" s="142"/>
      <c r="OZD1" s="142"/>
      <c r="OZE1" s="142"/>
      <c r="OZF1" s="142"/>
      <c r="OZG1" s="142"/>
      <c r="OZH1" s="142"/>
      <c r="OZI1" s="142"/>
      <c r="OZJ1" s="142"/>
      <c r="OZK1" s="142"/>
      <c r="OZL1" s="142"/>
      <c r="OZM1" s="142"/>
      <c r="OZN1" s="142"/>
      <c r="OZO1" s="142"/>
      <c r="OZP1" s="142"/>
      <c r="OZQ1" s="142"/>
      <c r="OZR1" s="142"/>
      <c r="OZS1" s="142"/>
      <c r="OZT1" s="142"/>
      <c r="OZU1" s="142"/>
      <c r="OZV1" s="142"/>
      <c r="OZW1" s="142"/>
      <c r="OZX1" s="142"/>
      <c r="OZY1" s="142"/>
      <c r="OZZ1" s="142"/>
      <c r="PAA1" s="142"/>
      <c r="PAB1" s="142"/>
      <c r="PAC1" s="142"/>
      <c r="PAD1" s="142"/>
      <c r="PAE1" s="142"/>
      <c r="PAF1" s="142"/>
      <c r="PAG1" s="142"/>
      <c r="PAH1" s="142"/>
      <c r="PAI1" s="142"/>
      <c r="PAJ1" s="142"/>
      <c r="PAK1" s="142"/>
      <c r="PAL1" s="142"/>
      <c r="PAM1" s="142"/>
      <c r="PAN1" s="142"/>
      <c r="PAO1" s="142"/>
      <c r="PAP1" s="142"/>
      <c r="PAQ1" s="142"/>
      <c r="PAR1" s="142"/>
      <c r="PAS1" s="142"/>
      <c r="PAT1" s="142"/>
      <c r="PAU1" s="142"/>
      <c r="PAV1" s="142"/>
      <c r="PAW1" s="142"/>
      <c r="PAX1" s="142"/>
      <c r="PAY1" s="142"/>
      <c r="PAZ1" s="142"/>
      <c r="PBA1" s="142"/>
      <c r="PBB1" s="142"/>
      <c r="PBC1" s="142"/>
      <c r="PBD1" s="142"/>
      <c r="PBE1" s="142"/>
      <c r="PBF1" s="142"/>
      <c r="PBG1" s="142"/>
      <c r="PBH1" s="142"/>
      <c r="PBI1" s="142"/>
      <c r="PBJ1" s="142"/>
      <c r="PBK1" s="142"/>
      <c r="PBL1" s="142"/>
      <c r="PBM1" s="142"/>
      <c r="PBN1" s="142"/>
      <c r="PBO1" s="142"/>
      <c r="PBP1" s="142"/>
      <c r="PBQ1" s="142"/>
      <c r="PBR1" s="142"/>
      <c r="PBS1" s="142"/>
      <c r="PBT1" s="142"/>
      <c r="PBU1" s="142"/>
      <c r="PBV1" s="142"/>
      <c r="PBW1" s="142"/>
      <c r="PBX1" s="142"/>
      <c r="PBY1" s="142"/>
      <c r="PBZ1" s="142"/>
      <c r="PCA1" s="142"/>
      <c r="PCB1" s="142"/>
      <c r="PCC1" s="142"/>
      <c r="PCD1" s="142"/>
      <c r="PCE1" s="142"/>
      <c r="PCF1" s="142"/>
      <c r="PCG1" s="142"/>
      <c r="PCH1" s="142"/>
      <c r="PCI1" s="142"/>
      <c r="PCJ1" s="142"/>
      <c r="PCK1" s="142"/>
      <c r="PCL1" s="142"/>
      <c r="PCM1" s="142"/>
      <c r="PCN1" s="142"/>
      <c r="PCO1" s="142"/>
      <c r="PCP1" s="142"/>
      <c r="PCQ1" s="142"/>
      <c r="PCR1" s="142"/>
      <c r="PCS1" s="142"/>
      <c r="PCT1" s="142"/>
      <c r="PCU1" s="142"/>
      <c r="PCV1" s="142"/>
      <c r="PCW1" s="142"/>
      <c r="PCX1" s="142"/>
      <c r="PCY1" s="142"/>
      <c r="PCZ1" s="142"/>
      <c r="PDA1" s="142"/>
      <c r="PDB1" s="142"/>
      <c r="PDC1" s="142"/>
      <c r="PDD1" s="142"/>
      <c r="PDE1" s="142"/>
      <c r="PDF1" s="142"/>
      <c r="PDG1" s="142"/>
      <c r="PDH1" s="142"/>
      <c r="PDI1" s="142"/>
      <c r="PDJ1" s="142"/>
      <c r="PDK1" s="142"/>
      <c r="PDL1" s="142"/>
      <c r="PDM1" s="142"/>
      <c r="PDN1" s="142"/>
      <c r="PDO1" s="142"/>
      <c r="PDP1" s="142"/>
      <c r="PDQ1" s="142"/>
      <c r="PDR1" s="142"/>
      <c r="PDS1" s="142"/>
      <c r="PDT1" s="142"/>
      <c r="PDU1" s="142"/>
      <c r="PDV1" s="142"/>
      <c r="PDW1" s="142"/>
      <c r="PDX1" s="142"/>
      <c r="PDY1" s="142"/>
      <c r="PDZ1" s="142"/>
      <c r="PEA1" s="142"/>
      <c r="PEB1" s="142"/>
      <c r="PEC1" s="142"/>
      <c r="PED1" s="142"/>
      <c r="PEE1" s="142"/>
      <c r="PEF1" s="142"/>
      <c r="PEG1" s="142"/>
      <c r="PEH1" s="142"/>
      <c r="PEI1" s="142"/>
      <c r="PEJ1" s="142"/>
      <c r="PEK1" s="142"/>
      <c r="PEL1" s="142"/>
      <c r="PEM1" s="142"/>
      <c r="PEN1" s="142"/>
      <c r="PEO1" s="142"/>
      <c r="PEP1" s="142"/>
      <c r="PEQ1" s="142"/>
      <c r="PER1" s="142"/>
      <c r="PES1" s="142"/>
      <c r="PET1" s="142"/>
      <c r="PEU1" s="142"/>
      <c r="PEV1" s="142"/>
      <c r="PEW1" s="142"/>
      <c r="PEX1" s="142"/>
      <c r="PEY1" s="142"/>
      <c r="PEZ1" s="142"/>
      <c r="PFA1" s="142"/>
      <c r="PFB1" s="142"/>
      <c r="PFC1" s="142"/>
      <c r="PFD1" s="142"/>
      <c r="PFE1" s="142"/>
      <c r="PFF1" s="142"/>
      <c r="PFG1" s="142"/>
      <c r="PFH1" s="142"/>
      <c r="PFI1" s="142"/>
      <c r="PFJ1" s="142"/>
      <c r="PFK1" s="142"/>
      <c r="PFL1" s="142"/>
      <c r="PFM1" s="142"/>
      <c r="PFN1" s="142"/>
      <c r="PFO1" s="142"/>
      <c r="PFP1" s="142"/>
      <c r="PFQ1" s="142"/>
      <c r="PFR1" s="142"/>
      <c r="PFS1" s="142"/>
      <c r="PFT1" s="142"/>
      <c r="PFU1" s="142"/>
      <c r="PFV1" s="142"/>
      <c r="PFW1" s="142"/>
      <c r="PFX1" s="142"/>
      <c r="PFY1" s="142"/>
      <c r="PFZ1" s="142"/>
      <c r="PGA1" s="142"/>
      <c r="PGB1" s="142"/>
      <c r="PGC1" s="142"/>
      <c r="PGD1" s="142"/>
      <c r="PGE1" s="142"/>
      <c r="PGF1" s="142"/>
      <c r="PGG1" s="142"/>
      <c r="PGH1" s="142"/>
      <c r="PGI1" s="142"/>
      <c r="PGJ1" s="142"/>
      <c r="PGK1" s="142"/>
      <c r="PGL1" s="142"/>
      <c r="PGM1" s="142"/>
      <c r="PGN1" s="142"/>
      <c r="PGO1" s="142"/>
      <c r="PGP1" s="142"/>
      <c r="PGQ1" s="142"/>
      <c r="PGR1" s="142"/>
      <c r="PGS1" s="142"/>
      <c r="PGT1" s="142"/>
      <c r="PGU1" s="142"/>
      <c r="PGV1" s="142"/>
      <c r="PGW1" s="142"/>
      <c r="PGX1" s="142"/>
      <c r="PGY1" s="142"/>
      <c r="PGZ1" s="142"/>
      <c r="PHA1" s="142"/>
      <c r="PHB1" s="142"/>
      <c r="PHC1" s="142"/>
      <c r="PHD1" s="142"/>
      <c r="PHE1" s="142"/>
      <c r="PHF1" s="142"/>
      <c r="PHG1" s="142"/>
      <c r="PHH1" s="142"/>
      <c r="PHI1" s="142"/>
      <c r="PHJ1" s="142"/>
      <c r="PHK1" s="142"/>
      <c r="PHL1" s="142"/>
      <c r="PHM1" s="142"/>
      <c r="PHN1" s="142"/>
      <c r="PHO1" s="142"/>
      <c r="PHP1" s="142"/>
      <c r="PHQ1" s="142"/>
      <c r="PHR1" s="142"/>
      <c r="PHS1" s="142"/>
      <c r="PHT1" s="142"/>
      <c r="PHU1" s="142"/>
      <c r="PHV1" s="142"/>
      <c r="PHW1" s="142"/>
      <c r="PHX1" s="142"/>
      <c r="PHY1" s="142"/>
      <c r="PHZ1" s="142"/>
      <c r="PIA1" s="142"/>
      <c r="PIB1" s="142"/>
      <c r="PIC1" s="142"/>
      <c r="PID1" s="142"/>
      <c r="PIE1" s="142"/>
      <c r="PIF1" s="142"/>
      <c r="PIG1" s="142"/>
      <c r="PIH1" s="142"/>
      <c r="PII1" s="142"/>
      <c r="PIJ1" s="142"/>
      <c r="PIK1" s="142"/>
      <c r="PIL1" s="142"/>
      <c r="PIM1" s="142"/>
      <c r="PIN1" s="142"/>
      <c r="PIO1" s="142"/>
      <c r="PIP1" s="142"/>
      <c r="PIQ1" s="142"/>
      <c r="PIR1" s="142"/>
      <c r="PIS1" s="142"/>
      <c r="PIT1" s="142"/>
      <c r="PIU1" s="142"/>
      <c r="PIV1" s="142"/>
      <c r="PIW1" s="142"/>
      <c r="PIX1" s="142"/>
      <c r="PIY1" s="142"/>
      <c r="PIZ1" s="142"/>
      <c r="PJA1" s="142"/>
      <c r="PJB1" s="142"/>
      <c r="PJC1" s="142"/>
      <c r="PJD1" s="142"/>
      <c r="PJE1" s="142"/>
      <c r="PJF1" s="142"/>
      <c r="PJG1" s="142"/>
      <c r="PJH1" s="142"/>
      <c r="PJI1" s="142"/>
      <c r="PJJ1" s="142"/>
      <c r="PJK1" s="142"/>
      <c r="PJL1" s="142"/>
      <c r="PJM1" s="142"/>
      <c r="PJN1" s="142"/>
      <c r="PJO1" s="142"/>
      <c r="PJP1" s="142"/>
      <c r="PJQ1" s="142"/>
      <c r="PJR1" s="142"/>
      <c r="PJS1" s="142"/>
      <c r="PJT1" s="142"/>
      <c r="PJU1" s="142"/>
      <c r="PJV1" s="142"/>
      <c r="PJW1" s="142"/>
      <c r="PJX1" s="142"/>
      <c r="PJY1" s="142"/>
      <c r="PJZ1" s="142"/>
      <c r="PKA1" s="142"/>
      <c r="PKB1" s="142"/>
      <c r="PKC1" s="142"/>
      <c r="PKD1" s="142"/>
      <c r="PKE1" s="142"/>
      <c r="PKF1" s="142"/>
      <c r="PKG1" s="142"/>
      <c r="PKH1" s="142"/>
      <c r="PKI1" s="142"/>
      <c r="PKJ1" s="142"/>
      <c r="PKK1" s="142"/>
      <c r="PKL1" s="142"/>
      <c r="PKM1" s="142"/>
      <c r="PKN1" s="142"/>
      <c r="PKO1" s="142"/>
      <c r="PKP1" s="142"/>
      <c r="PKQ1" s="142"/>
      <c r="PKR1" s="142"/>
      <c r="PKS1" s="142"/>
      <c r="PKT1" s="142"/>
      <c r="PKU1" s="142"/>
      <c r="PKV1" s="142"/>
      <c r="PKW1" s="142"/>
      <c r="PKX1" s="142"/>
      <c r="PKY1" s="142"/>
      <c r="PKZ1" s="142"/>
      <c r="PLA1" s="142"/>
      <c r="PLB1" s="142"/>
      <c r="PLC1" s="142"/>
      <c r="PLD1" s="142"/>
      <c r="PLE1" s="142"/>
      <c r="PLF1" s="142"/>
      <c r="PLG1" s="142"/>
      <c r="PLH1" s="142"/>
      <c r="PLI1" s="142"/>
      <c r="PLJ1" s="142"/>
      <c r="PLK1" s="142"/>
      <c r="PLL1" s="142"/>
      <c r="PLM1" s="142"/>
      <c r="PLN1" s="142"/>
      <c r="PLO1" s="142"/>
      <c r="PLP1" s="142"/>
      <c r="PLQ1" s="142"/>
      <c r="PLR1" s="142"/>
      <c r="PLS1" s="142"/>
      <c r="PLT1" s="142"/>
      <c r="PLU1" s="142"/>
      <c r="PLV1" s="142"/>
      <c r="PLW1" s="142"/>
      <c r="PLX1" s="142"/>
      <c r="PLY1" s="142"/>
      <c r="PLZ1" s="142"/>
      <c r="PMA1" s="142"/>
      <c r="PMB1" s="142"/>
      <c r="PMC1" s="142"/>
      <c r="PMD1" s="142"/>
      <c r="PME1" s="142"/>
      <c r="PMF1" s="142"/>
      <c r="PMG1" s="142"/>
      <c r="PMH1" s="142"/>
      <c r="PMI1" s="142"/>
      <c r="PMJ1" s="142"/>
      <c r="PMK1" s="142"/>
      <c r="PML1" s="142"/>
      <c r="PMM1" s="142"/>
      <c r="PMN1" s="142"/>
      <c r="PMO1" s="142"/>
      <c r="PMP1" s="142"/>
      <c r="PMQ1" s="142"/>
      <c r="PMR1" s="142"/>
      <c r="PMS1" s="142"/>
      <c r="PMT1" s="142"/>
      <c r="PMU1" s="142"/>
      <c r="PMV1" s="142"/>
      <c r="PMW1" s="142"/>
      <c r="PMX1" s="142"/>
      <c r="PMY1" s="142"/>
      <c r="PMZ1" s="142"/>
      <c r="PNA1" s="142"/>
      <c r="PNB1" s="142"/>
      <c r="PNC1" s="142"/>
      <c r="PND1" s="142"/>
      <c r="PNE1" s="142"/>
      <c r="PNF1" s="142"/>
      <c r="PNG1" s="142"/>
      <c r="PNH1" s="142"/>
      <c r="PNI1" s="142"/>
      <c r="PNJ1" s="142"/>
      <c r="PNK1" s="142"/>
      <c r="PNL1" s="142"/>
      <c r="PNM1" s="142"/>
      <c r="PNN1" s="142"/>
      <c r="PNO1" s="142"/>
      <c r="PNP1" s="142"/>
      <c r="PNQ1" s="142"/>
      <c r="PNR1" s="142"/>
      <c r="PNS1" s="142"/>
      <c r="PNT1" s="142"/>
      <c r="PNU1" s="142"/>
      <c r="PNV1" s="142"/>
      <c r="PNW1" s="142"/>
      <c r="PNX1" s="142"/>
      <c r="PNY1" s="142"/>
      <c r="PNZ1" s="142"/>
      <c r="POA1" s="142"/>
      <c r="POB1" s="142"/>
      <c r="POC1" s="142"/>
      <c r="POD1" s="142"/>
      <c r="POE1" s="142"/>
      <c r="POF1" s="142"/>
      <c r="POG1" s="142"/>
      <c r="POH1" s="142"/>
      <c r="POI1" s="142"/>
      <c r="POJ1" s="142"/>
      <c r="POK1" s="142"/>
      <c r="POL1" s="142"/>
      <c r="POM1" s="142"/>
      <c r="PON1" s="142"/>
      <c r="POO1" s="142"/>
      <c r="POP1" s="142"/>
      <c r="POQ1" s="142"/>
      <c r="POR1" s="142"/>
      <c r="POS1" s="142"/>
      <c r="POT1" s="142"/>
      <c r="POU1" s="142"/>
      <c r="POV1" s="142"/>
      <c r="POW1" s="142"/>
      <c r="POX1" s="142"/>
      <c r="POY1" s="142"/>
      <c r="POZ1" s="142"/>
      <c r="PPA1" s="142"/>
      <c r="PPB1" s="142"/>
      <c r="PPC1" s="142"/>
      <c r="PPD1" s="142"/>
      <c r="PPE1" s="142"/>
      <c r="PPF1" s="142"/>
      <c r="PPG1" s="142"/>
      <c r="PPH1" s="142"/>
      <c r="PPI1" s="142"/>
      <c r="PPJ1" s="142"/>
      <c r="PPK1" s="142"/>
      <c r="PPL1" s="142"/>
      <c r="PPM1" s="142"/>
      <c r="PPN1" s="142"/>
      <c r="PPO1" s="142"/>
      <c r="PPP1" s="142"/>
      <c r="PPQ1" s="142"/>
      <c r="PPR1" s="142"/>
      <c r="PPS1" s="142"/>
      <c r="PPT1" s="142"/>
      <c r="PPU1" s="142"/>
      <c r="PPV1" s="142"/>
      <c r="PPW1" s="142"/>
      <c r="PPX1" s="142"/>
      <c r="PPY1" s="142"/>
      <c r="PPZ1" s="142"/>
      <c r="PQA1" s="142"/>
      <c r="PQB1" s="142"/>
      <c r="PQC1" s="142"/>
      <c r="PQD1" s="142"/>
      <c r="PQE1" s="142"/>
      <c r="PQF1" s="142"/>
      <c r="PQG1" s="142"/>
      <c r="PQH1" s="142"/>
      <c r="PQI1" s="142"/>
      <c r="PQJ1" s="142"/>
      <c r="PQK1" s="142"/>
      <c r="PQL1" s="142"/>
      <c r="PQM1" s="142"/>
      <c r="PQN1" s="142"/>
      <c r="PQO1" s="142"/>
      <c r="PQP1" s="142"/>
      <c r="PQQ1" s="142"/>
      <c r="PQR1" s="142"/>
      <c r="PQS1" s="142"/>
      <c r="PQT1" s="142"/>
      <c r="PQU1" s="142"/>
      <c r="PQV1" s="142"/>
      <c r="PQW1" s="142"/>
      <c r="PQX1" s="142"/>
      <c r="PQY1" s="142"/>
      <c r="PQZ1" s="142"/>
      <c r="PRA1" s="142"/>
      <c r="PRB1" s="142"/>
      <c r="PRC1" s="142"/>
      <c r="PRD1" s="142"/>
      <c r="PRE1" s="142"/>
      <c r="PRF1" s="142"/>
      <c r="PRG1" s="142"/>
      <c r="PRH1" s="142"/>
      <c r="PRI1" s="142"/>
      <c r="PRJ1" s="142"/>
      <c r="PRK1" s="142"/>
      <c r="PRL1" s="142"/>
      <c r="PRM1" s="142"/>
      <c r="PRN1" s="142"/>
      <c r="PRO1" s="142"/>
      <c r="PRP1" s="142"/>
      <c r="PRQ1" s="142"/>
      <c r="PRR1" s="142"/>
      <c r="PRS1" s="142"/>
      <c r="PRT1" s="142"/>
      <c r="PRU1" s="142"/>
      <c r="PRV1" s="142"/>
      <c r="PRW1" s="142"/>
      <c r="PRX1" s="142"/>
      <c r="PRY1" s="142"/>
      <c r="PRZ1" s="142"/>
      <c r="PSA1" s="142"/>
      <c r="PSB1" s="142"/>
      <c r="PSC1" s="142"/>
      <c r="PSD1" s="142"/>
      <c r="PSE1" s="142"/>
      <c r="PSF1" s="142"/>
      <c r="PSG1" s="142"/>
      <c r="PSH1" s="142"/>
      <c r="PSI1" s="142"/>
      <c r="PSJ1" s="142"/>
      <c r="PSK1" s="142"/>
      <c r="PSL1" s="142"/>
      <c r="PSM1" s="142"/>
      <c r="PSN1" s="142"/>
      <c r="PSO1" s="142"/>
      <c r="PSP1" s="142"/>
      <c r="PSQ1" s="142"/>
      <c r="PSR1" s="142"/>
      <c r="PSS1" s="142"/>
      <c r="PST1" s="142"/>
      <c r="PSU1" s="142"/>
      <c r="PSV1" s="142"/>
      <c r="PSW1" s="142"/>
      <c r="PSX1" s="142"/>
      <c r="PSY1" s="142"/>
      <c r="PSZ1" s="142"/>
      <c r="PTA1" s="142"/>
      <c r="PTB1" s="142"/>
      <c r="PTC1" s="142"/>
      <c r="PTD1" s="142"/>
      <c r="PTE1" s="142"/>
      <c r="PTF1" s="142"/>
      <c r="PTG1" s="142"/>
      <c r="PTH1" s="142"/>
      <c r="PTI1" s="142"/>
      <c r="PTJ1" s="142"/>
      <c r="PTK1" s="142"/>
      <c r="PTL1" s="142"/>
      <c r="PTM1" s="142"/>
      <c r="PTN1" s="142"/>
      <c r="PTO1" s="142"/>
      <c r="PTP1" s="142"/>
      <c r="PTQ1" s="142"/>
      <c r="PTR1" s="142"/>
      <c r="PTS1" s="142"/>
      <c r="PTT1" s="142"/>
      <c r="PTU1" s="142"/>
      <c r="PTV1" s="142"/>
      <c r="PTW1" s="142"/>
      <c r="PTX1" s="142"/>
      <c r="PTY1" s="142"/>
      <c r="PTZ1" s="142"/>
      <c r="PUA1" s="142"/>
      <c r="PUB1" s="142"/>
      <c r="PUC1" s="142"/>
      <c r="PUD1" s="142"/>
      <c r="PUE1" s="142"/>
      <c r="PUF1" s="142"/>
      <c r="PUG1" s="142"/>
      <c r="PUH1" s="142"/>
      <c r="PUI1" s="142"/>
      <c r="PUJ1" s="142"/>
      <c r="PUK1" s="142"/>
      <c r="PUL1" s="142"/>
      <c r="PUM1" s="142"/>
      <c r="PUN1" s="142"/>
      <c r="PUO1" s="142"/>
      <c r="PUP1" s="142"/>
      <c r="PUQ1" s="142"/>
      <c r="PUR1" s="142"/>
      <c r="PUS1" s="142"/>
      <c r="PUT1" s="142"/>
      <c r="PUU1" s="142"/>
      <c r="PUV1" s="142"/>
      <c r="PUW1" s="142"/>
      <c r="PUX1" s="142"/>
      <c r="PUY1" s="142"/>
      <c r="PUZ1" s="142"/>
      <c r="PVA1" s="142"/>
      <c r="PVB1" s="142"/>
      <c r="PVC1" s="142"/>
      <c r="PVD1" s="142"/>
      <c r="PVE1" s="142"/>
      <c r="PVF1" s="142"/>
      <c r="PVG1" s="142"/>
      <c r="PVH1" s="142"/>
      <c r="PVI1" s="142"/>
      <c r="PVJ1" s="142"/>
      <c r="PVK1" s="142"/>
      <c r="PVL1" s="142"/>
      <c r="PVM1" s="142"/>
      <c r="PVN1" s="142"/>
      <c r="PVO1" s="142"/>
      <c r="PVP1" s="142"/>
      <c r="PVQ1" s="142"/>
      <c r="PVR1" s="142"/>
      <c r="PVS1" s="142"/>
      <c r="PVT1" s="142"/>
      <c r="PVU1" s="142"/>
      <c r="PVV1" s="142"/>
      <c r="PVW1" s="142"/>
      <c r="PVX1" s="142"/>
      <c r="PVY1" s="142"/>
      <c r="PVZ1" s="142"/>
      <c r="PWA1" s="142"/>
      <c r="PWB1" s="142"/>
      <c r="PWC1" s="142"/>
      <c r="PWD1" s="142"/>
      <c r="PWE1" s="142"/>
      <c r="PWF1" s="142"/>
      <c r="PWG1" s="142"/>
      <c r="PWH1" s="142"/>
      <c r="PWI1" s="142"/>
      <c r="PWJ1" s="142"/>
      <c r="PWK1" s="142"/>
      <c r="PWL1" s="142"/>
      <c r="PWM1" s="142"/>
      <c r="PWN1" s="142"/>
      <c r="PWO1" s="142"/>
      <c r="PWP1" s="142"/>
      <c r="PWQ1" s="142"/>
      <c r="PWR1" s="142"/>
      <c r="PWS1" s="142"/>
      <c r="PWT1" s="142"/>
      <c r="PWU1" s="142"/>
      <c r="PWV1" s="142"/>
      <c r="PWW1" s="142"/>
      <c r="PWX1" s="142"/>
      <c r="PWY1" s="142"/>
      <c r="PWZ1" s="142"/>
      <c r="PXA1" s="142"/>
      <c r="PXB1" s="142"/>
      <c r="PXC1" s="142"/>
      <c r="PXD1" s="142"/>
      <c r="PXE1" s="142"/>
      <c r="PXF1" s="142"/>
      <c r="PXG1" s="142"/>
      <c r="PXH1" s="142"/>
      <c r="PXI1" s="142"/>
      <c r="PXJ1" s="142"/>
      <c r="PXK1" s="142"/>
      <c r="PXL1" s="142"/>
      <c r="PXM1" s="142"/>
      <c r="PXN1" s="142"/>
      <c r="PXO1" s="142"/>
      <c r="PXP1" s="142"/>
      <c r="PXQ1" s="142"/>
      <c r="PXR1" s="142"/>
      <c r="PXS1" s="142"/>
      <c r="PXT1" s="142"/>
      <c r="PXU1" s="142"/>
      <c r="PXV1" s="142"/>
      <c r="PXW1" s="142"/>
      <c r="PXX1" s="142"/>
      <c r="PXY1" s="142"/>
      <c r="PXZ1" s="142"/>
      <c r="PYA1" s="142"/>
      <c r="PYB1" s="142"/>
      <c r="PYC1" s="142"/>
      <c r="PYD1" s="142"/>
      <c r="PYE1" s="142"/>
      <c r="PYF1" s="142"/>
      <c r="PYG1" s="142"/>
      <c r="PYH1" s="142"/>
      <c r="PYI1" s="142"/>
      <c r="PYJ1" s="142"/>
      <c r="PYK1" s="142"/>
      <c r="PYL1" s="142"/>
      <c r="PYM1" s="142"/>
      <c r="PYN1" s="142"/>
      <c r="PYO1" s="142"/>
      <c r="PYP1" s="142"/>
      <c r="PYQ1" s="142"/>
      <c r="PYR1" s="142"/>
      <c r="PYS1" s="142"/>
      <c r="PYT1" s="142"/>
      <c r="PYU1" s="142"/>
      <c r="PYV1" s="142"/>
      <c r="PYW1" s="142"/>
      <c r="PYX1" s="142"/>
      <c r="PYY1" s="142"/>
      <c r="PYZ1" s="142"/>
      <c r="PZA1" s="142"/>
      <c r="PZB1" s="142"/>
      <c r="PZC1" s="142"/>
      <c r="PZD1" s="142"/>
      <c r="PZE1" s="142"/>
      <c r="PZF1" s="142"/>
      <c r="PZG1" s="142"/>
      <c r="PZH1" s="142"/>
      <c r="PZI1" s="142"/>
      <c r="PZJ1" s="142"/>
      <c r="PZK1" s="142"/>
      <c r="PZL1" s="142"/>
      <c r="PZM1" s="142"/>
      <c r="PZN1" s="142"/>
      <c r="PZO1" s="142"/>
      <c r="PZP1" s="142"/>
      <c r="PZQ1" s="142"/>
      <c r="PZR1" s="142"/>
      <c r="PZS1" s="142"/>
      <c r="PZT1" s="142"/>
      <c r="PZU1" s="142"/>
      <c r="PZV1" s="142"/>
      <c r="PZW1" s="142"/>
      <c r="PZX1" s="142"/>
      <c r="PZY1" s="142"/>
      <c r="PZZ1" s="142"/>
      <c r="QAA1" s="142"/>
      <c r="QAB1" s="142"/>
      <c r="QAC1" s="142"/>
      <c r="QAD1" s="142"/>
      <c r="QAE1" s="142"/>
      <c r="QAF1" s="142"/>
      <c r="QAG1" s="142"/>
      <c r="QAH1" s="142"/>
      <c r="QAI1" s="142"/>
      <c r="QAJ1" s="142"/>
      <c r="QAK1" s="142"/>
      <c r="QAL1" s="142"/>
      <c r="QAM1" s="142"/>
      <c r="QAN1" s="142"/>
      <c r="QAO1" s="142"/>
      <c r="QAP1" s="142"/>
      <c r="QAQ1" s="142"/>
      <c r="QAR1" s="142"/>
      <c r="QAS1" s="142"/>
      <c r="QAT1" s="142"/>
      <c r="QAU1" s="142"/>
      <c r="QAV1" s="142"/>
      <c r="QAW1" s="142"/>
      <c r="QAX1" s="142"/>
      <c r="QAY1" s="142"/>
      <c r="QAZ1" s="142"/>
      <c r="QBA1" s="142"/>
      <c r="QBB1" s="142"/>
      <c r="QBC1" s="142"/>
      <c r="QBD1" s="142"/>
      <c r="QBE1" s="142"/>
      <c r="QBF1" s="142"/>
      <c r="QBG1" s="142"/>
      <c r="QBH1" s="142"/>
      <c r="QBI1" s="142"/>
      <c r="QBJ1" s="142"/>
      <c r="QBK1" s="142"/>
      <c r="QBL1" s="142"/>
      <c r="QBM1" s="142"/>
      <c r="QBN1" s="142"/>
      <c r="QBO1" s="142"/>
      <c r="QBP1" s="142"/>
      <c r="QBQ1" s="142"/>
      <c r="QBR1" s="142"/>
      <c r="QBS1" s="142"/>
      <c r="QBT1" s="142"/>
      <c r="QBU1" s="142"/>
      <c r="QBV1" s="142"/>
      <c r="QBW1" s="142"/>
      <c r="QBX1" s="142"/>
      <c r="QBY1" s="142"/>
      <c r="QBZ1" s="142"/>
      <c r="QCA1" s="142"/>
      <c r="QCB1" s="142"/>
      <c r="QCC1" s="142"/>
      <c r="QCD1" s="142"/>
      <c r="QCE1" s="142"/>
      <c r="QCF1" s="142"/>
      <c r="QCG1" s="142"/>
      <c r="QCH1" s="142"/>
      <c r="QCI1" s="142"/>
      <c r="QCJ1" s="142"/>
      <c r="QCK1" s="142"/>
      <c r="QCL1" s="142"/>
      <c r="QCM1" s="142"/>
      <c r="QCN1" s="142"/>
      <c r="QCO1" s="142"/>
      <c r="QCP1" s="142"/>
      <c r="QCQ1" s="142"/>
      <c r="QCR1" s="142"/>
      <c r="QCS1" s="142"/>
      <c r="QCT1" s="142"/>
      <c r="QCU1" s="142"/>
      <c r="QCV1" s="142"/>
      <c r="QCW1" s="142"/>
      <c r="QCX1" s="142"/>
      <c r="QCY1" s="142"/>
      <c r="QCZ1" s="142"/>
      <c r="QDA1" s="142"/>
      <c r="QDB1" s="142"/>
      <c r="QDC1" s="142"/>
      <c r="QDD1" s="142"/>
      <c r="QDE1" s="142"/>
      <c r="QDF1" s="142"/>
      <c r="QDG1" s="142"/>
      <c r="QDH1" s="142"/>
      <c r="QDI1" s="142"/>
      <c r="QDJ1" s="142"/>
      <c r="QDK1" s="142"/>
      <c r="QDL1" s="142"/>
      <c r="QDM1" s="142"/>
      <c r="QDN1" s="142"/>
      <c r="QDO1" s="142"/>
      <c r="QDP1" s="142"/>
      <c r="QDQ1" s="142"/>
      <c r="QDR1" s="142"/>
      <c r="QDS1" s="142"/>
      <c r="QDT1" s="142"/>
      <c r="QDU1" s="142"/>
      <c r="QDV1" s="142"/>
      <c r="QDW1" s="142"/>
      <c r="QDX1" s="142"/>
      <c r="QDY1" s="142"/>
      <c r="QDZ1" s="142"/>
      <c r="QEA1" s="142"/>
      <c r="QEB1" s="142"/>
      <c r="QEC1" s="142"/>
      <c r="QED1" s="142"/>
      <c r="QEE1" s="142"/>
      <c r="QEF1" s="142"/>
      <c r="QEG1" s="142"/>
      <c r="QEH1" s="142"/>
      <c r="QEI1" s="142"/>
      <c r="QEJ1" s="142"/>
      <c r="QEK1" s="142"/>
      <c r="QEL1" s="142"/>
      <c r="QEM1" s="142"/>
      <c r="QEN1" s="142"/>
      <c r="QEO1" s="142"/>
      <c r="QEP1" s="142"/>
      <c r="QEQ1" s="142"/>
      <c r="QER1" s="142"/>
      <c r="QES1" s="142"/>
      <c r="QET1" s="142"/>
      <c r="QEU1" s="142"/>
      <c r="QEV1" s="142"/>
      <c r="QEW1" s="142"/>
      <c r="QEX1" s="142"/>
      <c r="QEY1" s="142"/>
      <c r="QEZ1" s="142"/>
      <c r="QFA1" s="142"/>
      <c r="QFB1" s="142"/>
      <c r="QFC1" s="142"/>
      <c r="QFD1" s="142"/>
      <c r="QFE1" s="142"/>
      <c r="QFF1" s="142"/>
      <c r="QFG1" s="142"/>
      <c r="QFH1" s="142"/>
      <c r="QFI1" s="142"/>
      <c r="QFJ1" s="142"/>
      <c r="QFK1" s="142"/>
      <c r="QFL1" s="142"/>
      <c r="QFM1" s="142"/>
      <c r="QFN1" s="142"/>
      <c r="QFO1" s="142"/>
      <c r="QFP1" s="142"/>
      <c r="QFQ1" s="142"/>
      <c r="QFR1" s="142"/>
      <c r="QFS1" s="142"/>
      <c r="QFT1" s="142"/>
      <c r="QFU1" s="142"/>
      <c r="QFV1" s="142"/>
      <c r="QFW1" s="142"/>
      <c r="QFX1" s="142"/>
      <c r="QFY1" s="142"/>
      <c r="QFZ1" s="142"/>
      <c r="QGA1" s="142"/>
      <c r="QGB1" s="142"/>
      <c r="QGC1" s="142"/>
      <c r="QGD1" s="142"/>
      <c r="QGE1" s="142"/>
      <c r="QGF1" s="142"/>
      <c r="QGG1" s="142"/>
      <c r="QGH1" s="142"/>
      <c r="QGI1" s="142"/>
      <c r="QGJ1" s="142"/>
      <c r="QGK1" s="142"/>
      <c r="QGL1" s="142"/>
      <c r="QGM1" s="142"/>
      <c r="QGN1" s="142"/>
      <c r="QGO1" s="142"/>
      <c r="QGP1" s="142"/>
      <c r="QGQ1" s="142"/>
      <c r="QGR1" s="142"/>
      <c r="QGS1" s="142"/>
      <c r="QGT1" s="142"/>
      <c r="QGU1" s="142"/>
      <c r="QGV1" s="142"/>
      <c r="QGW1" s="142"/>
      <c r="QGX1" s="142"/>
      <c r="QGY1" s="142"/>
      <c r="QGZ1" s="142"/>
      <c r="QHA1" s="142"/>
      <c r="QHB1" s="142"/>
      <c r="QHC1" s="142"/>
      <c r="QHD1" s="142"/>
      <c r="QHE1" s="142"/>
      <c r="QHF1" s="142"/>
      <c r="QHG1" s="142"/>
      <c r="QHH1" s="142"/>
      <c r="QHI1" s="142"/>
      <c r="QHJ1" s="142"/>
      <c r="QHK1" s="142"/>
      <c r="QHL1" s="142"/>
      <c r="QHM1" s="142"/>
      <c r="QHN1" s="142"/>
      <c r="QHO1" s="142"/>
      <c r="QHP1" s="142"/>
      <c r="QHQ1" s="142"/>
      <c r="QHR1" s="142"/>
      <c r="QHS1" s="142"/>
      <c r="QHT1" s="142"/>
      <c r="QHU1" s="142"/>
      <c r="QHV1" s="142"/>
      <c r="QHW1" s="142"/>
      <c r="QHX1" s="142"/>
      <c r="QHY1" s="142"/>
      <c r="QHZ1" s="142"/>
      <c r="QIA1" s="142"/>
      <c r="QIB1" s="142"/>
      <c r="QIC1" s="142"/>
      <c r="QID1" s="142"/>
      <c r="QIE1" s="142"/>
      <c r="QIF1" s="142"/>
      <c r="QIG1" s="142"/>
      <c r="QIH1" s="142"/>
      <c r="QII1" s="142"/>
      <c r="QIJ1" s="142"/>
      <c r="QIK1" s="142"/>
      <c r="QIL1" s="142"/>
      <c r="QIM1" s="142"/>
      <c r="QIN1" s="142"/>
      <c r="QIO1" s="142"/>
      <c r="QIP1" s="142"/>
      <c r="QIQ1" s="142"/>
      <c r="QIR1" s="142"/>
      <c r="QIS1" s="142"/>
      <c r="QIT1" s="142"/>
      <c r="QIU1" s="142"/>
      <c r="QIV1" s="142"/>
      <c r="QIW1" s="142"/>
      <c r="QIX1" s="142"/>
      <c r="QIY1" s="142"/>
      <c r="QIZ1" s="142"/>
      <c r="QJA1" s="142"/>
      <c r="QJB1" s="142"/>
      <c r="QJC1" s="142"/>
      <c r="QJD1" s="142"/>
      <c r="QJE1" s="142"/>
      <c r="QJF1" s="142"/>
      <c r="QJG1" s="142"/>
      <c r="QJH1" s="142"/>
      <c r="QJI1" s="142"/>
      <c r="QJJ1" s="142"/>
      <c r="QJK1" s="142"/>
      <c r="QJL1" s="142"/>
      <c r="QJM1" s="142"/>
      <c r="QJN1" s="142"/>
      <c r="QJO1" s="142"/>
      <c r="QJP1" s="142"/>
      <c r="QJQ1" s="142"/>
      <c r="QJR1" s="142"/>
      <c r="QJS1" s="142"/>
      <c r="QJT1" s="142"/>
      <c r="QJU1" s="142"/>
      <c r="QJV1" s="142"/>
      <c r="QJW1" s="142"/>
      <c r="QJX1" s="142"/>
      <c r="QJY1" s="142"/>
      <c r="QJZ1" s="142"/>
      <c r="QKA1" s="142"/>
      <c r="QKB1" s="142"/>
      <c r="QKC1" s="142"/>
      <c r="QKD1" s="142"/>
      <c r="QKE1" s="142"/>
      <c r="QKF1" s="142"/>
      <c r="QKG1" s="142"/>
      <c r="QKH1" s="142"/>
      <c r="QKI1" s="142"/>
      <c r="QKJ1" s="142"/>
      <c r="QKK1" s="142"/>
      <c r="QKL1" s="142"/>
      <c r="QKM1" s="142"/>
      <c r="QKN1" s="142"/>
      <c r="QKO1" s="142"/>
      <c r="QKP1" s="142"/>
      <c r="QKQ1" s="142"/>
      <c r="QKR1" s="142"/>
      <c r="QKS1" s="142"/>
      <c r="QKT1" s="142"/>
      <c r="QKU1" s="142"/>
      <c r="QKV1" s="142"/>
      <c r="QKW1" s="142"/>
      <c r="QKX1" s="142"/>
      <c r="QKY1" s="142"/>
      <c r="QKZ1" s="142"/>
      <c r="QLA1" s="142"/>
      <c r="QLB1" s="142"/>
      <c r="QLC1" s="142"/>
      <c r="QLD1" s="142"/>
      <c r="QLE1" s="142"/>
      <c r="QLF1" s="142"/>
      <c r="QLG1" s="142"/>
      <c r="QLH1" s="142"/>
      <c r="QLI1" s="142"/>
      <c r="QLJ1" s="142"/>
      <c r="QLK1" s="142"/>
      <c r="QLL1" s="142"/>
      <c r="QLM1" s="142"/>
      <c r="QLN1" s="142"/>
      <c r="QLO1" s="142"/>
      <c r="QLP1" s="142"/>
      <c r="QLQ1" s="142"/>
      <c r="QLR1" s="142"/>
      <c r="QLS1" s="142"/>
      <c r="QLT1" s="142"/>
      <c r="QLU1" s="142"/>
      <c r="QLV1" s="142"/>
      <c r="QLW1" s="142"/>
      <c r="QLX1" s="142"/>
      <c r="QLY1" s="142"/>
      <c r="QLZ1" s="142"/>
      <c r="QMA1" s="142"/>
      <c r="QMB1" s="142"/>
      <c r="QMC1" s="142"/>
      <c r="QMD1" s="142"/>
      <c r="QME1" s="142"/>
      <c r="QMF1" s="142"/>
      <c r="QMG1" s="142"/>
      <c r="QMH1" s="142"/>
      <c r="QMI1" s="142"/>
      <c r="QMJ1" s="142"/>
      <c r="QMK1" s="142"/>
      <c r="QML1" s="142"/>
      <c r="QMM1" s="142"/>
      <c r="QMN1" s="142"/>
      <c r="QMO1" s="142"/>
      <c r="QMP1" s="142"/>
      <c r="QMQ1" s="142"/>
      <c r="QMR1" s="142"/>
      <c r="QMS1" s="142"/>
      <c r="QMT1" s="142"/>
      <c r="QMU1" s="142"/>
      <c r="QMV1" s="142"/>
      <c r="QMW1" s="142"/>
      <c r="QMX1" s="142"/>
      <c r="QMY1" s="142"/>
      <c r="QMZ1" s="142"/>
      <c r="QNA1" s="142"/>
      <c r="QNB1" s="142"/>
      <c r="QNC1" s="142"/>
      <c r="QND1" s="142"/>
      <c r="QNE1" s="142"/>
      <c r="QNF1" s="142"/>
      <c r="QNG1" s="142"/>
      <c r="QNH1" s="142"/>
      <c r="QNI1" s="142"/>
      <c r="QNJ1" s="142"/>
      <c r="QNK1" s="142"/>
      <c r="QNL1" s="142"/>
      <c r="QNM1" s="142"/>
      <c r="QNN1" s="142"/>
      <c r="QNO1" s="142"/>
      <c r="QNP1" s="142"/>
      <c r="QNQ1" s="142"/>
      <c r="QNR1" s="142"/>
      <c r="QNS1" s="142"/>
      <c r="QNT1" s="142"/>
      <c r="QNU1" s="142"/>
      <c r="QNV1" s="142"/>
      <c r="QNW1" s="142"/>
      <c r="QNX1" s="142"/>
      <c r="QNY1" s="142"/>
      <c r="QNZ1" s="142"/>
      <c r="QOA1" s="142"/>
      <c r="QOB1" s="142"/>
      <c r="QOC1" s="142"/>
      <c r="QOD1" s="142"/>
      <c r="QOE1" s="142"/>
      <c r="QOF1" s="142"/>
      <c r="QOG1" s="142"/>
      <c r="QOH1" s="142"/>
      <c r="QOI1" s="142"/>
      <c r="QOJ1" s="142"/>
      <c r="QOK1" s="142"/>
      <c r="QOL1" s="142"/>
      <c r="QOM1" s="142"/>
      <c r="QON1" s="142"/>
      <c r="QOO1" s="142"/>
      <c r="QOP1" s="142"/>
      <c r="QOQ1" s="142"/>
      <c r="QOR1" s="142"/>
      <c r="QOS1" s="142"/>
      <c r="QOT1" s="142"/>
      <c r="QOU1" s="142"/>
      <c r="QOV1" s="142"/>
      <c r="QOW1" s="142"/>
      <c r="QOX1" s="142"/>
      <c r="QOY1" s="142"/>
      <c r="QOZ1" s="142"/>
      <c r="QPA1" s="142"/>
      <c r="QPB1" s="142"/>
      <c r="QPC1" s="142"/>
      <c r="QPD1" s="142"/>
      <c r="QPE1" s="142"/>
      <c r="QPF1" s="142"/>
      <c r="QPG1" s="142"/>
      <c r="QPH1" s="142"/>
      <c r="QPI1" s="142"/>
      <c r="QPJ1" s="142"/>
      <c r="QPK1" s="142"/>
      <c r="QPL1" s="142"/>
      <c r="QPM1" s="142"/>
      <c r="QPN1" s="142"/>
      <c r="QPO1" s="142"/>
      <c r="QPP1" s="142"/>
      <c r="QPQ1" s="142"/>
      <c r="QPR1" s="142"/>
      <c r="QPS1" s="142"/>
      <c r="QPT1" s="142"/>
      <c r="QPU1" s="142"/>
      <c r="QPV1" s="142"/>
      <c r="QPW1" s="142"/>
      <c r="QPX1" s="142"/>
      <c r="QPY1" s="142"/>
      <c r="QPZ1" s="142"/>
      <c r="QQA1" s="142"/>
      <c r="QQB1" s="142"/>
      <c r="QQC1" s="142"/>
      <c r="QQD1" s="142"/>
      <c r="QQE1" s="142"/>
      <c r="QQF1" s="142"/>
      <c r="QQG1" s="142"/>
      <c r="QQH1" s="142"/>
      <c r="QQI1" s="142"/>
      <c r="QQJ1" s="142"/>
      <c r="QQK1" s="142"/>
      <c r="QQL1" s="142"/>
      <c r="QQM1" s="142"/>
      <c r="QQN1" s="142"/>
      <c r="QQO1" s="142"/>
      <c r="QQP1" s="142"/>
      <c r="QQQ1" s="142"/>
      <c r="QQR1" s="142"/>
      <c r="QQS1" s="142"/>
      <c r="QQT1" s="142"/>
      <c r="QQU1" s="142"/>
      <c r="QQV1" s="142"/>
      <c r="QQW1" s="142"/>
      <c r="QQX1" s="142"/>
      <c r="QQY1" s="142"/>
      <c r="QQZ1" s="142"/>
      <c r="QRA1" s="142"/>
      <c r="QRB1" s="142"/>
      <c r="QRC1" s="142"/>
      <c r="QRD1" s="142"/>
      <c r="QRE1" s="142"/>
      <c r="QRF1" s="142"/>
      <c r="QRG1" s="142"/>
      <c r="QRH1" s="142"/>
      <c r="QRI1" s="142"/>
      <c r="QRJ1" s="142"/>
      <c r="QRK1" s="142"/>
      <c r="QRL1" s="142"/>
      <c r="QRM1" s="142"/>
      <c r="QRN1" s="142"/>
      <c r="QRO1" s="142"/>
      <c r="QRP1" s="142"/>
      <c r="QRQ1" s="142"/>
      <c r="QRR1" s="142"/>
      <c r="QRS1" s="142"/>
      <c r="QRT1" s="142"/>
      <c r="QRU1" s="142"/>
      <c r="QRV1" s="142"/>
      <c r="QRW1" s="142"/>
      <c r="QRX1" s="142"/>
      <c r="QRY1" s="142"/>
      <c r="QRZ1" s="142"/>
      <c r="QSA1" s="142"/>
      <c r="QSB1" s="142"/>
      <c r="QSC1" s="142"/>
      <c r="QSD1" s="142"/>
      <c r="QSE1" s="142"/>
      <c r="QSF1" s="142"/>
      <c r="QSG1" s="142"/>
      <c r="QSH1" s="142"/>
      <c r="QSI1" s="142"/>
      <c r="QSJ1" s="142"/>
      <c r="QSK1" s="142"/>
      <c r="QSL1" s="142"/>
      <c r="QSM1" s="142"/>
      <c r="QSN1" s="142"/>
      <c r="QSO1" s="142"/>
      <c r="QSP1" s="142"/>
      <c r="QSQ1" s="142"/>
      <c r="QSR1" s="142"/>
      <c r="QSS1" s="142"/>
      <c r="QST1" s="142"/>
      <c r="QSU1" s="142"/>
      <c r="QSV1" s="142"/>
      <c r="QSW1" s="142"/>
      <c r="QSX1" s="142"/>
      <c r="QSY1" s="142"/>
      <c r="QSZ1" s="142"/>
      <c r="QTA1" s="142"/>
      <c r="QTB1" s="142"/>
      <c r="QTC1" s="142"/>
      <c r="QTD1" s="142"/>
      <c r="QTE1" s="142"/>
      <c r="QTF1" s="142"/>
      <c r="QTG1" s="142"/>
      <c r="QTH1" s="142"/>
      <c r="QTI1" s="142"/>
      <c r="QTJ1" s="142"/>
      <c r="QTK1" s="142"/>
      <c r="QTL1" s="142"/>
      <c r="QTM1" s="142"/>
      <c r="QTN1" s="142"/>
      <c r="QTO1" s="142"/>
      <c r="QTP1" s="142"/>
      <c r="QTQ1" s="142"/>
      <c r="QTR1" s="142"/>
      <c r="QTS1" s="142"/>
      <c r="QTT1" s="142"/>
      <c r="QTU1" s="142"/>
      <c r="QTV1" s="142"/>
      <c r="QTW1" s="142"/>
      <c r="QTX1" s="142"/>
      <c r="QTY1" s="142"/>
      <c r="QTZ1" s="142"/>
      <c r="QUA1" s="142"/>
      <c r="QUB1" s="142"/>
      <c r="QUC1" s="142"/>
      <c r="QUD1" s="142"/>
      <c r="QUE1" s="142"/>
      <c r="QUF1" s="142"/>
      <c r="QUG1" s="142"/>
      <c r="QUH1" s="142"/>
      <c r="QUI1" s="142"/>
      <c r="QUJ1" s="142"/>
      <c r="QUK1" s="142"/>
      <c r="QUL1" s="142"/>
      <c r="QUM1" s="142"/>
      <c r="QUN1" s="142"/>
      <c r="QUO1" s="142"/>
      <c r="QUP1" s="142"/>
      <c r="QUQ1" s="142"/>
      <c r="QUR1" s="142"/>
      <c r="QUS1" s="142"/>
      <c r="QUT1" s="142"/>
      <c r="QUU1" s="142"/>
      <c r="QUV1" s="142"/>
      <c r="QUW1" s="142"/>
      <c r="QUX1" s="142"/>
      <c r="QUY1" s="142"/>
      <c r="QUZ1" s="142"/>
      <c r="QVA1" s="142"/>
      <c r="QVB1" s="142"/>
      <c r="QVC1" s="142"/>
      <c r="QVD1" s="142"/>
      <c r="QVE1" s="142"/>
      <c r="QVF1" s="142"/>
      <c r="QVG1" s="142"/>
      <c r="QVH1" s="142"/>
      <c r="QVI1" s="142"/>
      <c r="QVJ1" s="142"/>
      <c r="QVK1" s="142"/>
      <c r="QVL1" s="142"/>
      <c r="QVM1" s="142"/>
      <c r="QVN1" s="142"/>
      <c r="QVO1" s="142"/>
      <c r="QVP1" s="142"/>
      <c r="QVQ1" s="142"/>
      <c r="QVR1" s="142"/>
      <c r="QVS1" s="142"/>
      <c r="QVT1" s="142"/>
      <c r="QVU1" s="142"/>
      <c r="QVV1" s="142"/>
      <c r="QVW1" s="142"/>
      <c r="QVX1" s="142"/>
      <c r="QVY1" s="142"/>
      <c r="QVZ1" s="142"/>
      <c r="QWA1" s="142"/>
      <c r="QWB1" s="142"/>
      <c r="QWC1" s="142"/>
      <c r="QWD1" s="142"/>
      <c r="QWE1" s="142"/>
      <c r="QWF1" s="142"/>
      <c r="QWG1" s="142"/>
      <c r="QWH1" s="142"/>
      <c r="QWI1" s="142"/>
      <c r="QWJ1" s="142"/>
      <c r="QWK1" s="142"/>
      <c r="QWL1" s="142"/>
      <c r="QWM1" s="142"/>
      <c r="QWN1" s="142"/>
      <c r="QWO1" s="142"/>
      <c r="QWP1" s="142"/>
      <c r="QWQ1" s="142"/>
      <c r="QWR1" s="142"/>
      <c r="QWS1" s="142"/>
      <c r="QWT1" s="142"/>
      <c r="QWU1" s="142"/>
      <c r="QWV1" s="142"/>
      <c r="QWW1" s="142"/>
      <c r="QWX1" s="142"/>
      <c r="QWY1" s="142"/>
      <c r="QWZ1" s="142"/>
      <c r="QXA1" s="142"/>
      <c r="QXB1" s="142"/>
      <c r="QXC1" s="142"/>
      <c r="QXD1" s="142"/>
      <c r="QXE1" s="142"/>
      <c r="QXF1" s="142"/>
      <c r="QXG1" s="142"/>
      <c r="QXH1" s="142"/>
      <c r="QXI1" s="142"/>
      <c r="QXJ1" s="142"/>
      <c r="QXK1" s="142"/>
      <c r="QXL1" s="142"/>
      <c r="QXM1" s="142"/>
      <c r="QXN1" s="142"/>
      <c r="QXO1" s="142"/>
      <c r="QXP1" s="142"/>
      <c r="QXQ1" s="142"/>
      <c r="QXR1" s="142"/>
      <c r="QXS1" s="142"/>
      <c r="QXT1" s="142"/>
      <c r="QXU1" s="142"/>
      <c r="QXV1" s="142"/>
      <c r="QXW1" s="142"/>
      <c r="QXX1" s="142"/>
      <c r="QXY1" s="142"/>
      <c r="QXZ1" s="142"/>
      <c r="QYA1" s="142"/>
      <c r="QYB1" s="142"/>
      <c r="QYC1" s="142"/>
      <c r="QYD1" s="142"/>
      <c r="QYE1" s="142"/>
      <c r="QYF1" s="142"/>
      <c r="QYG1" s="142"/>
      <c r="QYH1" s="142"/>
      <c r="QYI1" s="142"/>
      <c r="QYJ1" s="142"/>
      <c r="QYK1" s="142"/>
      <c r="QYL1" s="142"/>
      <c r="QYM1" s="142"/>
      <c r="QYN1" s="142"/>
      <c r="QYO1" s="142"/>
      <c r="QYP1" s="142"/>
      <c r="QYQ1" s="142"/>
      <c r="QYR1" s="142"/>
      <c r="QYS1" s="142"/>
      <c r="QYT1" s="142"/>
      <c r="QYU1" s="142"/>
      <c r="QYV1" s="142"/>
      <c r="QYW1" s="142"/>
      <c r="QYX1" s="142"/>
      <c r="QYY1" s="142"/>
      <c r="QYZ1" s="142"/>
      <c r="QZA1" s="142"/>
      <c r="QZB1" s="142"/>
      <c r="QZC1" s="142"/>
      <c r="QZD1" s="142"/>
      <c r="QZE1" s="142"/>
      <c r="QZF1" s="142"/>
      <c r="QZG1" s="142"/>
      <c r="QZH1" s="142"/>
      <c r="QZI1" s="142"/>
      <c r="QZJ1" s="142"/>
      <c r="QZK1" s="142"/>
      <c r="QZL1" s="142"/>
      <c r="QZM1" s="142"/>
      <c r="QZN1" s="142"/>
      <c r="QZO1" s="142"/>
      <c r="QZP1" s="142"/>
      <c r="QZQ1" s="142"/>
      <c r="QZR1" s="142"/>
      <c r="QZS1" s="142"/>
      <c r="QZT1" s="142"/>
      <c r="QZU1" s="142"/>
      <c r="QZV1" s="142"/>
      <c r="QZW1" s="142"/>
      <c r="QZX1" s="142"/>
      <c r="QZY1" s="142"/>
      <c r="QZZ1" s="142"/>
      <c r="RAA1" s="142"/>
      <c r="RAB1" s="142"/>
      <c r="RAC1" s="142"/>
      <c r="RAD1" s="142"/>
      <c r="RAE1" s="142"/>
      <c r="RAF1" s="142"/>
      <c r="RAG1" s="142"/>
      <c r="RAH1" s="142"/>
      <c r="RAI1" s="142"/>
      <c r="RAJ1" s="142"/>
      <c r="RAK1" s="142"/>
      <c r="RAL1" s="142"/>
      <c r="RAM1" s="142"/>
      <c r="RAN1" s="142"/>
      <c r="RAO1" s="142"/>
      <c r="RAP1" s="142"/>
      <c r="RAQ1" s="142"/>
      <c r="RAR1" s="142"/>
      <c r="RAS1" s="142"/>
      <c r="RAT1" s="142"/>
      <c r="RAU1" s="142"/>
      <c r="RAV1" s="142"/>
      <c r="RAW1" s="142"/>
      <c r="RAX1" s="142"/>
      <c r="RAY1" s="142"/>
      <c r="RAZ1" s="142"/>
      <c r="RBA1" s="142"/>
      <c r="RBB1" s="142"/>
      <c r="RBC1" s="142"/>
      <c r="RBD1" s="142"/>
      <c r="RBE1" s="142"/>
      <c r="RBF1" s="142"/>
      <c r="RBG1" s="142"/>
      <c r="RBH1" s="142"/>
      <c r="RBI1" s="142"/>
      <c r="RBJ1" s="142"/>
      <c r="RBK1" s="142"/>
      <c r="RBL1" s="142"/>
      <c r="RBM1" s="142"/>
      <c r="RBN1" s="142"/>
      <c r="RBO1" s="142"/>
      <c r="RBP1" s="142"/>
      <c r="RBQ1" s="142"/>
      <c r="RBR1" s="142"/>
      <c r="RBS1" s="142"/>
      <c r="RBT1" s="142"/>
      <c r="RBU1" s="142"/>
      <c r="RBV1" s="142"/>
      <c r="RBW1" s="142"/>
      <c r="RBX1" s="142"/>
      <c r="RBY1" s="142"/>
      <c r="RBZ1" s="142"/>
      <c r="RCA1" s="142"/>
      <c r="RCB1" s="142"/>
      <c r="RCC1" s="142"/>
      <c r="RCD1" s="142"/>
      <c r="RCE1" s="142"/>
      <c r="RCF1" s="142"/>
      <c r="RCG1" s="142"/>
      <c r="RCH1" s="142"/>
      <c r="RCI1" s="142"/>
      <c r="RCJ1" s="142"/>
      <c r="RCK1" s="142"/>
      <c r="RCL1" s="142"/>
      <c r="RCM1" s="142"/>
      <c r="RCN1" s="142"/>
      <c r="RCO1" s="142"/>
      <c r="RCP1" s="142"/>
      <c r="RCQ1" s="142"/>
      <c r="RCR1" s="142"/>
      <c r="RCS1" s="142"/>
      <c r="RCT1" s="142"/>
      <c r="RCU1" s="142"/>
      <c r="RCV1" s="142"/>
      <c r="RCW1" s="142"/>
      <c r="RCX1" s="142"/>
      <c r="RCY1" s="142"/>
      <c r="RCZ1" s="142"/>
      <c r="RDA1" s="142"/>
      <c r="RDB1" s="142"/>
      <c r="RDC1" s="142"/>
      <c r="RDD1" s="142"/>
      <c r="RDE1" s="142"/>
      <c r="RDF1" s="142"/>
      <c r="RDG1" s="142"/>
      <c r="RDH1" s="142"/>
      <c r="RDI1" s="142"/>
      <c r="RDJ1" s="142"/>
      <c r="RDK1" s="142"/>
      <c r="RDL1" s="142"/>
      <c r="RDM1" s="142"/>
      <c r="RDN1" s="142"/>
      <c r="RDO1" s="142"/>
      <c r="RDP1" s="142"/>
      <c r="RDQ1" s="142"/>
      <c r="RDR1" s="142"/>
      <c r="RDS1" s="142"/>
      <c r="RDT1" s="142"/>
      <c r="RDU1" s="142"/>
      <c r="RDV1" s="142"/>
      <c r="RDW1" s="142"/>
      <c r="RDX1" s="142"/>
      <c r="RDY1" s="142"/>
      <c r="RDZ1" s="142"/>
      <c r="REA1" s="142"/>
      <c r="REB1" s="142"/>
      <c r="REC1" s="142"/>
      <c r="RED1" s="142"/>
      <c r="REE1" s="142"/>
      <c r="REF1" s="142"/>
      <c r="REG1" s="142"/>
      <c r="REH1" s="142"/>
      <c r="REI1" s="142"/>
      <c r="REJ1" s="142"/>
      <c r="REK1" s="142"/>
      <c r="REL1" s="142"/>
      <c r="REM1" s="142"/>
      <c r="REN1" s="142"/>
      <c r="REO1" s="142"/>
      <c r="REP1" s="142"/>
      <c r="REQ1" s="142"/>
      <c r="RER1" s="142"/>
      <c r="RES1" s="142"/>
      <c r="RET1" s="142"/>
      <c r="REU1" s="142"/>
      <c r="REV1" s="142"/>
      <c r="REW1" s="142"/>
      <c r="REX1" s="142"/>
      <c r="REY1" s="142"/>
      <c r="REZ1" s="142"/>
      <c r="RFA1" s="142"/>
      <c r="RFB1" s="142"/>
      <c r="RFC1" s="142"/>
      <c r="RFD1" s="142"/>
      <c r="RFE1" s="142"/>
      <c r="RFF1" s="142"/>
      <c r="RFG1" s="142"/>
      <c r="RFH1" s="142"/>
      <c r="RFI1" s="142"/>
      <c r="RFJ1" s="142"/>
      <c r="RFK1" s="142"/>
      <c r="RFL1" s="142"/>
      <c r="RFM1" s="142"/>
      <c r="RFN1" s="142"/>
      <c r="RFO1" s="142"/>
      <c r="RFP1" s="142"/>
      <c r="RFQ1" s="142"/>
      <c r="RFR1" s="142"/>
      <c r="RFS1" s="142"/>
      <c r="RFT1" s="142"/>
      <c r="RFU1" s="142"/>
      <c r="RFV1" s="142"/>
      <c r="RFW1" s="142"/>
      <c r="RFX1" s="142"/>
      <c r="RFY1" s="142"/>
      <c r="RFZ1" s="142"/>
      <c r="RGA1" s="142"/>
      <c r="RGB1" s="142"/>
      <c r="RGC1" s="142"/>
      <c r="RGD1" s="142"/>
      <c r="RGE1" s="142"/>
      <c r="RGF1" s="142"/>
      <c r="RGG1" s="142"/>
      <c r="RGH1" s="142"/>
      <c r="RGI1" s="142"/>
      <c r="RGJ1" s="142"/>
      <c r="RGK1" s="142"/>
      <c r="RGL1" s="142"/>
      <c r="RGM1" s="142"/>
      <c r="RGN1" s="142"/>
      <c r="RGO1" s="142"/>
      <c r="RGP1" s="142"/>
      <c r="RGQ1" s="142"/>
      <c r="RGR1" s="142"/>
      <c r="RGS1" s="142"/>
      <c r="RGT1" s="142"/>
      <c r="RGU1" s="142"/>
      <c r="RGV1" s="142"/>
      <c r="RGW1" s="142"/>
      <c r="RGX1" s="142"/>
      <c r="RGY1" s="142"/>
      <c r="RGZ1" s="142"/>
      <c r="RHA1" s="142"/>
      <c r="RHB1" s="142"/>
      <c r="RHC1" s="142"/>
      <c r="RHD1" s="142"/>
      <c r="RHE1" s="142"/>
      <c r="RHF1" s="142"/>
      <c r="RHG1" s="142"/>
      <c r="RHH1" s="142"/>
      <c r="RHI1" s="142"/>
      <c r="RHJ1" s="142"/>
      <c r="RHK1" s="142"/>
      <c r="RHL1" s="142"/>
      <c r="RHM1" s="142"/>
      <c r="RHN1" s="142"/>
      <c r="RHO1" s="142"/>
      <c r="RHP1" s="142"/>
      <c r="RHQ1" s="142"/>
      <c r="RHR1" s="142"/>
      <c r="RHS1" s="142"/>
      <c r="RHT1" s="142"/>
      <c r="RHU1" s="142"/>
      <c r="RHV1" s="142"/>
      <c r="RHW1" s="142"/>
      <c r="RHX1" s="142"/>
      <c r="RHY1" s="142"/>
      <c r="RHZ1" s="142"/>
      <c r="RIA1" s="142"/>
      <c r="RIB1" s="142"/>
      <c r="RIC1" s="142"/>
      <c r="RID1" s="142"/>
      <c r="RIE1" s="142"/>
      <c r="RIF1" s="142"/>
      <c r="RIG1" s="142"/>
      <c r="RIH1" s="142"/>
      <c r="RII1" s="142"/>
      <c r="RIJ1" s="142"/>
      <c r="RIK1" s="142"/>
      <c r="RIL1" s="142"/>
      <c r="RIM1" s="142"/>
      <c r="RIN1" s="142"/>
      <c r="RIO1" s="142"/>
      <c r="RIP1" s="142"/>
      <c r="RIQ1" s="142"/>
      <c r="RIR1" s="142"/>
      <c r="RIS1" s="142"/>
      <c r="RIT1" s="142"/>
      <c r="RIU1" s="142"/>
      <c r="RIV1" s="142"/>
      <c r="RIW1" s="142"/>
      <c r="RIX1" s="142"/>
      <c r="RIY1" s="142"/>
      <c r="RIZ1" s="142"/>
      <c r="RJA1" s="142"/>
      <c r="RJB1" s="142"/>
      <c r="RJC1" s="142"/>
      <c r="RJD1" s="142"/>
      <c r="RJE1" s="142"/>
      <c r="RJF1" s="142"/>
      <c r="RJG1" s="142"/>
      <c r="RJH1" s="142"/>
      <c r="RJI1" s="142"/>
      <c r="RJJ1" s="142"/>
      <c r="RJK1" s="142"/>
      <c r="RJL1" s="142"/>
      <c r="RJM1" s="142"/>
      <c r="RJN1" s="142"/>
      <c r="RJO1" s="142"/>
      <c r="RJP1" s="142"/>
      <c r="RJQ1" s="142"/>
      <c r="RJR1" s="142"/>
      <c r="RJS1" s="142"/>
      <c r="RJT1" s="142"/>
      <c r="RJU1" s="142"/>
      <c r="RJV1" s="142"/>
      <c r="RJW1" s="142"/>
      <c r="RJX1" s="142"/>
      <c r="RJY1" s="142"/>
      <c r="RJZ1" s="142"/>
      <c r="RKA1" s="142"/>
      <c r="RKB1" s="142"/>
      <c r="RKC1" s="142"/>
      <c r="RKD1" s="142"/>
      <c r="RKE1" s="142"/>
      <c r="RKF1" s="142"/>
      <c r="RKG1" s="142"/>
      <c r="RKH1" s="142"/>
      <c r="RKI1" s="142"/>
      <c r="RKJ1" s="142"/>
      <c r="RKK1" s="142"/>
      <c r="RKL1" s="142"/>
      <c r="RKM1" s="142"/>
      <c r="RKN1" s="142"/>
      <c r="RKO1" s="142"/>
      <c r="RKP1" s="142"/>
      <c r="RKQ1" s="142"/>
      <c r="RKR1" s="142"/>
      <c r="RKS1" s="142"/>
      <c r="RKT1" s="142"/>
      <c r="RKU1" s="142"/>
      <c r="RKV1" s="142"/>
      <c r="RKW1" s="142"/>
      <c r="RKX1" s="142"/>
      <c r="RKY1" s="142"/>
      <c r="RKZ1" s="142"/>
      <c r="RLA1" s="142"/>
      <c r="RLB1" s="142"/>
      <c r="RLC1" s="142"/>
      <c r="RLD1" s="142"/>
      <c r="RLE1" s="142"/>
      <c r="RLF1" s="142"/>
      <c r="RLG1" s="142"/>
      <c r="RLH1" s="142"/>
      <c r="RLI1" s="142"/>
      <c r="RLJ1" s="142"/>
      <c r="RLK1" s="142"/>
      <c r="RLL1" s="142"/>
      <c r="RLM1" s="142"/>
      <c r="RLN1" s="142"/>
      <c r="RLO1" s="142"/>
      <c r="RLP1" s="142"/>
      <c r="RLQ1" s="142"/>
      <c r="RLR1" s="142"/>
      <c r="RLS1" s="142"/>
      <c r="RLT1" s="142"/>
      <c r="RLU1" s="142"/>
      <c r="RLV1" s="142"/>
      <c r="RLW1" s="142"/>
      <c r="RLX1" s="142"/>
      <c r="RLY1" s="142"/>
      <c r="RLZ1" s="142"/>
      <c r="RMA1" s="142"/>
      <c r="RMB1" s="142"/>
      <c r="RMC1" s="142"/>
      <c r="RMD1" s="142"/>
      <c r="RME1" s="142"/>
      <c r="RMF1" s="142"/>
      <c r="RMG1" s="142"/>
      <c r="RMH1" s="142"/>
      <c r="RMI1" s="142"/>
      <c r="RMJ1" s="142"/>
      <c r="RMK1" s="142"/>
      <c r="RML1" s="142"/>
      <c r="RMM1" s="142"/>
      <c r="RMN1" s="142"/>
      <c r="RMO1" s="142"/>
      <c r="RMP1" s="142"/>
      <c r="RMQ1" s="142"/>
      <c r="RMR1" s="142"/>
      <c r="RMS1" s="142"/>
      <c r="RMT1" s="142"/>
      <c r="RMU1" s="142"/>
      <c r="RMV1" s="142"/>
      <c r="RMW1" s="142"/>
      <c r="RMX1" s="142"/>
      <c r="RMY1" s="142"/>
      <c r="RMZ1" s="142"/>
      <c r="RNA1" s="142"/>
      <c r="RNB1" s="142"/>
      <c r="RNC1" s="142"/>
      <c r="RND1" s="142"/>
      <c r="RNE1" s="142"/>
      <c r="RNF1" s="142"/>
      <c r="RNG1" s="142"/>
      <c r="RNH1" s="142"/>
      <c r="RNI1" s="142"/>
      <c r="RNJ1" s="142"/>
      <c r="RNK1" s="142"/>
      <c r="RNL1" s="142"/>
      <c r="RNM1" s="142"/>
      <c r="RNN1" s="142"/>
      <c r="RNO1" s="142"/>
      <c r="RNP1" s="142"/>
      <c r="RNQ1" s="142"/>
      <c r="RNR1" s="142"/>
      <c r="RNS1" s="142"/>
      <c r="RNT1" s="142"/>
      <c r="RNU1" s="142"/>
      <c r="RNV1" s="142"/>
      <c r="RNW1" s="142"/>
      <c r="RNX1" s="142"/>
      <c r="RNY1" s="142"/>
      <c r="RNZ1" s="142"/>
      <c r="ROA1" s="142"/>
      <c r="ROB1" s="142"/>
      <c r="ROC1" s="142"/>
      <c r="ROD1" s="142"/>
      <c r="ROE1" s="142"/>
      <c r="ROF1" s="142"/>
      <c r="ROG1" s="142"/>
      <c r="ROH1" s="142"/>
      <c r="ROI1" s="142"/>
      <c r="ROJ1" s="142"/>
      <c r="ROK1" s="142"/>
      <c r="ROL1" s="142"/>
      <c r="ROM1" s="142"/>
      <c r="RON1" s="142"/>
      <c r="ROO1" s="142"/>
      <c r="ROP1" s="142"/>
      <c r="ROQ1" s="142"/>
      <c r="ROR1" s="142"/>
      <c r="ROS1" s="142"/>
      <c r="ROT1" s="142"/>
      <c r="ROU1" s="142"/>
      <c r="ROV1" s="142"/>
      <c r="ROW1" s="142"/>
      <c r="ROX1" s="142"/>
      <c r="ROY1" s="142"/>
      <c r="ROZ1" s="142"/>
      <c r="RPA1" s="142"/>
      <c r="RPB1" s="142"/>
      <c r="RPC1" s="142"/>
      <c r="RPD1" s="142"/>
      <c r="RPE1" s="142"/>
      <c r="RPF1" s="142"/>
      <c r="RPG1" s="142"/>
      <c r="RPH1" s="142"/>
      <c r="RPI1" s="142"/>
      <c r="RPJ1" s="142"/>
      <c r="RPK1" s="142"/>
      <c r="RPL1" s="142"/>
      <c r="RPM1" s="142"/>
      <c r="RPN1" s="142"/>
      <c r="RPO1" s="142"/>
      <c r="RPP1" s="142"/>
      <c r="RPQ1" s="142"/>
      <c r="RPR1" s="142"/>
      <c r="RPS1" s="142"/>
      <c r="RPT1" s="142"/>
      <c r="RPU1" s="142"/>
      <c r="RPV1" s="142"/>
      <c r="RPW1" s="142"/>
      <c r="RPX1" s="142"/>
      <c r="RPY1" s="142"/>
      <c r="RPZ1" s="142"/>
      <c r="RQA1" s="142"/>
      <c r="RQB1" s="142"/>
      <c r="RQC1" s="142"/>
      <c r="RQD1" s="142"/>
      <c r="RQE1" s="142"/>
      <c r="RQF1" s="142"/>
      <c r="RQG1" s="142"/>
      <c r="RQH1" s="142"/>
      <c r="RQI1" s="142"/>
      <c r="RQJ1" s="142"/>
      <c r="RQK1" s="142"/>
      <c r="RQL1" s="142"/>
      <c r="RQM1" s="142"/>
      <c r="RQN1" s="142"/>
      <c r="RQO1" s="142"/>
      <c r="RQP1" s="142"/>
      <c r="RQQ1" s="142"/>
      <c r="RQR1" s="142"/>
      <c r="RQS1" s="142"/>
      <c r="RQT1" s="142"/>
      <c r="RQU1" s="142"/>
      <c r="RQV1" s="142"/>
      <c r="RQW1" s="142"/>
      <c r="RQX1" s="142"/>
      <c r="RQY1" s="142"/>
      <c r="RQZ1" s="142"/>
      <c r="RRA1" s="142"/>
      <c r="RRB1" s="142"/>
      <c r="RRC1" s="142"/>
      <c r="RRD1" s="142"/>
      <c r="RRE1" s="142"/>
      <c r="RRF1" s="142"/>
      <c r="RRG1" s="142"/>
      <c r="RRH1" s="142"/>
      <c r="RRI1" s="142"/>
      <c r="RRJ1" s="142"/>
      <c r="RRK1" s="142"/>
      <c r="RRL1" s="142"/>
      <c r="RRM1" s="142"/>
      <c r="RRN1" s="142"/>
      <c r="RRO1" s="142"/>
      <c r="RRP1" s="142"/>
      <c r="RRQ1" s="142"/>
      <c r="RRR1" s="142"/>
      <c r="RRS1" s="142"/>
      <c r="RRT1" s="142"/>
      <c r="RRU1" s="142"/>
      <c r="RRV1" s="142"/>
      <c r="RRW1" s="142"/>
      <c r="RRX1" s="142"/>
      <c r="RRY1" s="142"/>
      <c r="RRZ1" s="142"/>
      <c r="RSA1" s="142"/>
      <c r="RSB1" s="142"/>
      <c r="RSC1" s="142"/>
      <c r="RSD1" s="142"/>
      <c r="RSE1" s="142"/>
      <c r="RSF1" s="142"/>
      <c r="RSG1" s="142"/>
      <c r="RSH1" s="142"/>
      <c r="RSI1" s="142"/>
      <c r="RSJ1" s="142"/>
      <c r="RSK1" s="142"/>
      <c r="RSL1" s="142"/>
      <c r="RSM1" s="142"/>
      <c r="RSN1" s="142"/>
      <c r="RSO1" s="142"/>
      <c r="RSP1" s="142"/>
      <c r="RSQ1" s="142"/>
      <c r="RSR1" s="142"/>
      <c r="RSS1" s="142"/>
      <c r="RST1" s="142"/>
      <c r="RSU1" s="142"/>
      <c r="RSV1" s="142"/>
      <c r="RSW1" s="142"/>
      <c r="RSX1" s="142"/>
      <c r="RSY1" s="142"/>
      <c r="RSZ1" s="142"/>
      <c r="RTA1" s="142"/>
      <c r="RTB1" s="142"/>
      <c r="RTC1" s="142"/>
      <c r="RTD1" s="142"/>
      <c r="RTE1" s="142"/>
      <c r="RTF1" s="142"/>
      <c r="RTG1" s="142"/>
      <c r="RTH1" s="142"/>
      <c r="RTI1" s="142"/>
      <c r="RTJ1" s="142"/>
      <c r="RTK1" s="142"/>
      <c r="RTL1" s="142"/>
      <c r="RTM1" s="142"/>
      <c r="RTN1" s="142"/>
      <c r="RTO1" s="142"/>
      <c r="RTP1" s="142"/>
      <c r="RTQ1" s="142"/>
      <c r="RTR1" s="142"/>
      <c r="RTS1" s="142"/>
      <c r="RTT1" s="142"/>
      <c r="RTU1" s="142"/>
      <c r="RTV1" s="142"/>
      <c r="RTW1" s="142"/>
      <c r="RTX1" s="142"/>
      <c r="RTY1" s="142"/>
      <c r="RTZ1" s="142"/>
      <c r="RUA1" s="142"/>
      <c r="RUB1" s="142"/>
      <c r="RUC1" s="142"/>
      <c r="RUD1" s="142"/>
      <c r="RUE1" s="142"/>
      <c r="RUF1" s="142"/>
      <c r="RUG1" s="142"/>
      <c r="RUH1" s="142"/>
      <c r="RUI1" s="142"/>
      <c r="RUJ1" s="142"/>
      <c r="RUK1" s="142"/>
      <c r="RUL1" s="142"/>
      <c r="RUM1" s="142"/>
      <c r="RUN1" s="142"/>
      <c r="RUO1" s="142"/>
      <c r="RUP1" s="142"/>
      <c r="RUQ1" s="142"/>
      <c r="RUR1" s="142"/>
      <c r="RUS1" s="142"/>
      <c r="RUT1" s="142"/>
      <c r="RUU1" s="142"/>
      <c r="RUV1" s="142"/>
      <c r="RUW1" s="142"/>
      <c r="RUX1" s="142"/>
      <c r="RUY1" s="142"/>
      <c r="RUZ1" s="142"/>
      <c r="RVA1" s="142"/>
      <c r="RVB1" s="142"/>
      <c r="RVC1" s="142"/>
      <c r="RVD1" s="142"/>
      <c r="RVE1" s="142"/>
      <c r="RVF1" s="142"/>
      <c r="RVG1" s="142"/>
      <c r="RVH1" s="142"/>
      <c r="RVI1" s="142"/>
      <c r="RVJ1" s="142"/>
      <c r="RVK1" s="142"/>
      <c r="RVL1" s="142"/>
      <c r="RVM1" s="142"/>
      <c r="RVN1" s="142"/>
      <c r="RVO1" s="142"/>
      <c r="RVP1" s="142"/>
      <c r="RVQ1" s="142"/>
      <c r="RVR1" s="142"/>
      <c r="RVS1" s="142"/>
      <c r="RVT1" s="142"/>
      <c r="RVU1" s="142"/>
      <c r="RVV1" s="142"/>
      <c r="RVW1" s="142"/>
      <c r="RVX1" s="142"/>
      <c r="RVY1" s="142"/>
      <c r="RVZ1" s="142"/>
      <c r="RWA1" s="142"/>
      <c r="RWB1" s="142"/>
      <c r="RWC1" s="142"/>
      <c r="RWD1" s="142"/>
      <c r="RWE1" s="142"/>
      <c r="RWF1" s="142"/>
      <c r="RWG1" s="142"/>
      <c r="RWH1" s="142"/>
      <c r="RWI1" s="142"/>
      <c r="RWJ1" s="142"/>
      <c r="RWK1" s="142"/>
      <c r="RWL1" s="142"/>
      <c r="RWM1" s="142"/>
      <c r="RWN1" s="142"/>
      <c r="RWO1" s="142"/>
      <c r="RWP1" s="142"/>
      <c r="RWQ1" s="142"/>
      <c r="RWR1" s="142"/>
      <c r="RWS1" s="142"/>
      <c r="RWT1" s="142"/>
      <c r="RWU1" s="142"/>
      <c r="RWV1" s="142"/>
      <c r="RWW1" s="142"/>
      <c r="RWX1" s="142"/>
      <c r="RWY1" s="142"/>
      <c r="RWZ1" s="142"/>
      <c r="RXA1" s="142"/>
      <c r="RXB1" s="142"/>
      <c r="RXC1" s="142"/>
      <c r="RXD1" s="142"/>
      <c r="RXE1" s="142"/>
      <c r="RXF1" s="142"/>
      <c r="RXG1" s="142"/>
      <c r="RXH1" s="142"/>
      <c r="RXI1" s="142"/>
      <c r="RXJ1" s="142"/>
      <c r="RXK1" s="142"/>
      <c r="RXL1" s="142"/>
      <c r="RXM1" s="142"/>
      <c r="RXN1" s="142"/>
      <c r="RXO1" s="142"/>
      <c r="RXP1" s="142"/>
      <c r="RXQ1" s="142"/>
      <c r="RXR1" s="142"/>
      <c r="RXS1" s="142"/>
      <c r="RXT1" s="142"/>
      <c r="RXU1" s="142"/>
      <c r="RXV1" s="142"/>
      <c r="RXW1" s="142"/>
      <c r="RXX1" s="142"/>
      <c r="RXY1" s="142"/>
      <c r="RXZ1" s="142"/>
      <c r="RYA1" s="142"/>
      <c r="RYB1" s="142"/>
      <c r="RYC1" s="142"/>
      <c r="RYD1" s="142"/>
      <c r="RYE1" s="142"/>
      <c r="RYF1" s="142"/>
      <c r="RYG1" s="142"/>
      <c r="RYH1" s="142"/>
      <c r="RYI1" s="142"/>
      <c r="RYJ1" s="142"/>
      <c r="RYK1" s="142"/>
      <c r="RYL1" s="142"/>
      <c r="RYM1" s="142"/>
      <c r="RYN1" s="142"/>
      <c r="RYO1" s="142"/>
      <c r="RYP1" s="142"/>
      <c r="RYQ1" s="142"/>
      <c r="RYR1" s="142"/>
      <c r="RYS1" s="142"/>
      <c r="RYT1" s="142"/>
      <c r="RYU1" s="142"/>
      <c r="RYV1" s="142"/>
      <c r="RYW1" s="142"/>
      <c r="RYX1" s="142"/>
      <c r="RYY1" s="142"/>
      <c r="RYZ1" s="142"/>
      <c r="RZA1" s="142"/>
      <c r="RZB1" s="142"/>
      <c r="RZC1" s="142"/>
      <c r="RZD1" s="142"/>
      <c r="RZE1" s="142"/>
      <c r="RZF1" s="142"/>
      <c r="RZG1" s="142"/>
      <c r="RZH1" s="142"/>
      <c r="RZI1" s="142"/>
      <c r="RZJ1" s="142"/>
      <c r="RZK1" s="142"/>
      <c r="RZL1" s="142"/>
      <c r="RZM1" s="142"/>
      <c r="RZN1" s="142"/>
      <c r="RZO1" s="142"/>
      <c r="RZP1" s="142"/>
      <c r="RZQ1" s="142"/>
      <c r="RZR1" s="142"/>
      <c r="RZS1" s="142"/>
      <c r="RZT1" s="142"/>
      <c r="RZU1" s="142"/>
      <c r="RZV1" s="142"/>
      <c r="RZW1" s="142"/>
      <c r="RZX1" s="142"/>
      <c r="RZY1" s="142"/>
      <c r="RZZ1" s="142"/>
      <c r="SAA1" s="142"/>
      <c r="SAB1" s="142"/>
      <c r="SAC1" s="142"/>
      <c r="SAD1" s="142"/>
      <c r="SAE1" s="142"/>
      <c r="SAF1" s="142"/>
      <c r="SAG1" s="142"/>
      <c r="SAH1" s="142"/>
      <c r="SAI1" s="142"/>
      <c r="SAJ1" s="142"/>
      <c r="SAK1" s="142"/>
      <c r="SAL1" s="142"/>
      <c r="SAM1" s="142"/>
      <c r="SAN1" s="142"/>
      <c r="SAO1" s="142"/>
      <c r="SAP1" s="142"/>
      <c r="SAQ1" s="142"/>
      <c r="SAR1" s="142"/>
      <c r="SAS1" s="142"/>
      <c r="SAT1" s="142"/>
      <c r="SAU1" s="142"/>
      <c r="SAV1" s="142"/>
      <c r="SAW1" s="142"/>
      <c r="SAX1" s="142"/>
      <c r="SAY1" s="142"/>
      <c r="SAZ1" s="142"/>
      <c r="SBA1" s="142"/>
      <c r="SBB1" s="142"/>
      <c r="SBC1" s="142"/>
      <c r="SBD1" s="142"/>
      <c r="SBE1" s="142"/>
      <c r="SBF1" s="142"/>
      <c r="SBG1" s="142"/>
      <c r="SBH1" s="142"/>
      <c r="SBI1" s="142"/>
      <c r="SBJ1" s="142"/>
      <c r="SBK1" s="142"/>
      <c r="SBL1" s="142"/>
      <c r="SBM1" s="142"/>
      <c r="SBN1" s="142"/>
      <c r="SBO1" s="142"/>
      <c r="SBP1" s="142"/>
      <c r="SBQ1" s="142"/>
      <c r="SBR1" s="142"/>
      <c r="SBS1" s="142"/>
      <c r="SBT1" s="142"/>
      <c r="SBU1" s="142"/>
      <c r="SBV1" s="142"/>
      <c r="SBW1" s="142"/>
      <c r="SBX1" s="142"/>
      <c r="SBY1" s="142"/>
      <c r="SBZ1" s="142"/>
      <c r="SCA1" s="142"/>
      <c r="SCB1" s="142"/>
      <c r="SCC1" s="142"/>
      <c r="SCD1" s="142"/>
      <c r="SCE1" s="142"/>
      <c r="SCF1" s="142"/>
      <c r="SCG1" s="142"/>
      <c r="SCH1" s="142"/>
      <c r="SCI1" s="142"/>
      <c r="SCJ1" s="142"/>
      <c r="SCK1" s="142"/>
      <c r="SCL1" s="142"/>
      <c r="SCM1" s="142"/>
      <c r="SCN1" s="142"/>
      <c r="SCO1" s="142"/>
      <c r="SCP1" s="142"/>
      <c r="SCQ1" s="142"/>
      <c r="SCR1" s="142"/>
      <c r="SCS1" s="142"/>
      <c r="SCT1" s="142"/>
      <c r="SCU1" s="142"/>
      <c r="SCV1" s="142"/>
      <c r="SCW1" s="142"/>
      <c r="SCX1" s="142"/>
      <c r="SCY1" s="142"/>
      <c r="SCZ1" s="142"/>
      <c r="SDA1" s="142"/>
      <c r="SDB1" s="142"/>
      <c r="SDC1" s="142"/>
      <c r="SDD1" s="142"/>
      <c r="SDE1" s="142"/>
      <c r="SDF1" s="142"/>
      <c r="SDG1" s="142"/>
      <c r="SDH1" s="142"/>
      <c r="SDI1" s="142"/>
      <c r="SDJ1" s="142"/>
      <c r="SDK1" s="142"/>
      <c r="SDL1" s="142"/>
      <c r="SDM1" s="142"/>
      <c r="SDN1" s="142"/>
      <c r="SDO1" s="142"/>
      <c r="SDP1" s="142"/>
      <c r="SDQ1" s="142"/>
      <c r="SDR1" s="142"/>
      <c r="SDS1" s="142"/>
      <c r="SDT1" s="142"/>
      <c r="SDU1" s="142"/>
      <c r="SDV1" s="142"/>
      <c r="SDW1" s="142"/>
      <c r="SDX1" s="142"/>
      <c r="SDY1" s="142"/>
      <c r="SDZ1" s="142"/>
      <c r="SEA1" s="142"/>
      <c r="SEB1" s="142"/>
      <c r="SEC1" s="142"/>
      <c r="SED1" s="142"/>
      <c r="SEE1" s="142"/>
      <c r="SEF1" s="142"/>
      <c r="SEG1" s="142"/>
      <c r="SEH1" s="142"/>
      <c r="SEI1" s="142"/>
      <c r="SEJ1" s="142"/>
      <c r="SEK1" s="142"/>
      <c r="SEL1" s="142"/>
      <c r="SEM1" s="142"/>
      <c r="SEN1" s="142"/>
      <c r="SEO1" s="142"/>
      <c r="SEP1" s="142"/>
      <c r="SEQ1" s="142"/>
      <c r="SER1" s="142"/>
      <c r="SES1" s="142"/>
      <c r="SET1" s="142"/>
      <c r="SEU1" s="142"/>
      <c r="SEV1" s="142"/>
      <c r="SEW1" s="142"/>
      <c r="SEX1" s="142"/>
      <c r="SEY1" s="142"/>
      <c r="SEZ1" s="142"/>
      <c r="SFA1" s="142"/>
      <c r="SFB1" s="142"/>
      <c r="SFC1" s="142"/>
      <c r="SFD1" s="142"/>
      <c r="SFE1" s="142"/>
      <c r="SFF1" s="142"/>
      <c r="SFG1" s="142"/>
      <c r="SFH1" s="142"/>
      <c r="SFI1" s="142"/>
      <c r="SFJ1" s="142"/>
      <c r="SFK1" s="142"/>
      <c r="SFL1" s="142"/>
      <c r="SFM1" s="142"/>
      <c r="SFN1" s="142"/>
      <c r="SFO1" s="142"/>
      <c r="SFP1" s="142"/>
      <c r="SFQ1" s="142"/>
      <c r="SFR1" s="142"/>
      <c r="SFS1" s="142"/>
      <c r="SFT1" s="142"/>
      <c r="SFU1" s="142"/>
      <c r="SFV1" s="142"/>
      <c r="SFW1" s="142"/>
      <c r="SFX1" s="142"/>
      <c r="SFY1" s="142"/>
      <c r="SFZ1" s="142"/>
      <c r="SGA1" s="142"/>
      <c r="SGB1" s="142"/>
      <c r="SGC1" s="142"/>
      <c r="SGD1" s="142"/>
      <c r="SGE1" s="142"/>
      <c r="SGF1" s="142"/>
      <c r="SGG1" s="142"/>
      <c r="SGH1" s="142"/>
      <c r="SGI1" s="142"/>
      <c r="SGJ1" s="142"/>
      <c r="SGK1" s="142"/>
      <c r="SGL1" s="142"/>
      <c r="SGM1" s="142"/>
      <c r="SGN1" s="142"/>
      <c r="SGO1" s="142"/>
      <c r="SGP1" s="142"/>
      <c r="SGQ1" s="142"/>
      <c r="SGR1" s="142"/>
      <c r="SGS1" s="142"/>
      <c r="SGT1" s="142"/>
      <c r="SGU1" s="142"/>
      <c r="SGV1" s="142"/>
      <c r="SGW1" s="142"/>
      <c r="SGX1" s="142"/>
      <c r="SGY1" s="142"/>
      <c r="SGZ1" s="142"/>
      <c r="SHA1" s="142"/>
      <c r="SHB1" s="142"/>
      <c r="SHC1" s="142"/>
      <c r="SHD1" s="142"/>
      <c r="SHE1" s="142"/>
      <c r="SHF1" s="142"/>
      <c r="SHG1" s="142"/>
      <c r="SHH1" s="142"/>
      <c r="SHI1" s="142"/>
      <c r="SHJ1" s="142"/>
      <c r="SHK1" s="142"/>
      <c r="SHL1" s="142"/>
      <c r="SHM1" s="142"/>
      <c r="SHN1" s="142"/>
      <c r="SHO1" s="142"/>
      <c r="SHP1" s="142"/>
      <c r="SHQ1" s="142"/>
      <c r="SHR1" s="142"/>
      <c r="SHS1" s="142"/>
      <c r="SHT1" s="142"/>
      <c r="SHU1" s="142"/>
      <c r="SHV1" s="142"/>
      <c r="SHW1" s="142"/>
      <c r="SHX1" s="142"/>
      <c r="SHY1" s="142"/>
      <c r="SHZ1" s="142"/>
      <c r="SIA1" s="142"/>
      <c r="SIB1" s="142"/>
      <c r="SIC1" s="142"/>
      <c r="SID1" s="142"/>
      <c r="SIE1" s="142"/>
      <c r="SIF1" s="142"/>
      <c r="SIG1" s="142"/>
      <c r="SIH1" s="142"/>
      <c r="SII1" s="142"/>
      <c r="SIJ1" s="142"/>
      <c r="SIK1" s="142"/>
      <c r="SIL1" s="142"/>
      <c r="SIM1" s="142"/>
      <c r="SIN1" s="142"/>
      <c r="SIO1" s="142"/>
      <c r="SIP1" s="142"/>
      <c r="SIQ1" s="142"/>
      <c r="SIR1" s="142"/>
      <c r="SIS1" s="142"/>
      <c r="SIT1" s="142"/>
      <c r="SIU1" s="142"/>
      <c r="SIV1" s="142"/>
      <c r="SIW1" s="142"/>
      <c r="SIX1" s="142"/>
      <c r="SIY1" s="142"/>
      <c r="SIZ1" s="142"/>
      <c r="SJA1" s="142"/>
      <c r="SJB1" s="142"/>
      <c r="SJC1" s="142"/>
      <c r="SJD1" s="142"/>
      <c r="SJE1" s="142"/>
      <c r="SJF1" s="142"/>
      <c r="SJG1" s="142"/>
      <c r="SJH1" s="142"/>
      <c r="SJI1" s="142"/>
      <c r="SJJ1" s="142"/>
      <c r="SJK1" s="142"/>
      <c r="SJL1" s="142"/>
      <c r="SJM1" s="142"/>
      <c r="SJN1" s="142"/>
      <c r="SJO1" s="142"/>
      <c r="SJP1" s="142"/>
      <c r="SJQ1" s="142"/>
      <c r="SJR1" s="142"/>
      <c r="SJS1" s="142"/>
      <c r="SJT1" s="142"/>
      <c r="SJU1" s="142"/>
      <c r="SJV1" s="142"/>
      <c r="SJW1" s="142"/>
      <c r="SJX1" s="142"/>
      <c r="SJY1" s="142"/>
      <c r="SJZ1" s="142"/>
      <c r="SKA1" s="142"/>
      <c r="SKB1" s="142"/>
      <c r="SKC1" s="142"/>
      <c r="SKD1" s="142"/>
      <c r="SKE1" s="142"/>
      <c r="SKF1" s="142"/>
      <c r="SKG1" s="142"/>
      <c r="SKH1" s="142"/>
      <c r="SKI1" s="142"/>
      <c r="SKJ1" s="142"/>
      <c r="SKK1" s="142"/>
      <c r="SKL1" s="142"/>
      <c r="SKM1" s="142"/>
      <c r="SKN1" s="142"/>
      <c r="SKO1" s="142"/>
      <c r="SKP1" s="142"/>
      <c r="SKQ1" s="142"/>
      <c r="SKR1" s="142"/>
      <c r="SKS1" s="142"/>
      <c r="SKT1" s="142"/>
      <c r="SKU1" s="142"/>
      <c r="SKV1" s="142"/>
      <c r="SKW1" s="142"/>
      <c r="SKX1" s="142"/>
      <c r="SKY1" s="142"/>
      <c r="SKZ1" s="142"/>
      <c r="SLA1" s="142"/>
      <c r="SLB1" s="142"/>
      <c r="SLC1" s="142"/>
      <c r="SLD1" s="142"/>
      <c r="SLE1" s="142"/>
      <c r="SLF1" s="142"/>
      <c r="SLG1" s="142"/>
      <c r="SLH1" s="142"/>
      <c r="SLI1" s="142"/>
      <c r="SLJ1" s="142"/>
      <c r="SLK1" s="142"/>
      <c r="SLL1" s="142"/>
      <c r="SLM1" s="142"/>
      <c r="SLN1" s="142"/>
      <c r="SLO1" s="142"/>
      <c r="SLP1" s="142"/>
      <c r="SLQ1" s="142"/>
      <c r="SLR1" s="142"/>
      <c r="SLS1" s="142"/>
      <c r="SLT1" s="142"/>
      <c r="SLU1" s="142"/>
      <c r="SLV1" s="142"/>
      <c r="SLW1" s="142"/>
      <c r="SLX1" s="142"/>
      <c r="SLY1" s="142"/>
      <c r="SLZ1" s="142"/>
      <c r="SMA1" s="142"/>
      <c r="SMB1" s="142"/>
      <c r="SMC1" s="142"/>
      <c r="SMD1" s="142"/>
      <c r="SME1" s="142"/>
      <c r="SMF1" s="142"/>
      <c r="SMG1" s="142"/>
      <c r="SMH1" s="142"/>
      <c r="SMI1" s="142"/>
      <c r="SMJ1" s="142"/>
      <c r="SMK1" s="142"/>
      <c r="SML1" s="142"/>
      <c r="SMM1" s="142"/>
      <c r="SMN1" s="142"/>
      <c r="SMO1" s="142"/>
      <c r="SMP1" s="142"/>
      <c r="SMQ1" s="142"/>
      <c r="SMR1" s="142"/>
      <c r="SMS1" s="142"/>
      <c r="SMT1" s="142"/>
      <c r="SMU1" s="142"/>
      <c r="SMV1" s="142"/>
      <c r="SMW1" s="142"/>
      <c r="SMX1" s="142"/>
      <c r="SMY1" s="142"/>
      <c r="SMZ1" s="142"/>
      <c r="SNA1" s="142"/>
      <c r="SNB1" s="142"/>
      <c r="SNC1" s="142"/>
      <c r="SND1" s="142"/>
      <c r="SNE1" s="142"/>
      <c r="SNF1" s="142"/>
      <c r="SNG1" s="142"/>
      <c r="SNH1" s="142"/>
      <c r="SNI1" s="142"/>
      <c r="SNJ1" s="142"/>
      <c r="SNK1" s="142"/>
      <c r="SNL1" s="142"/>
      <c r="SNM1" s="142"/>
      <c r="SNN1" s="142"/>
      <c r="SNO1" s="142"/>
      <c r="SNP1" s="142"/>
      <c r="SNQ1" s="142"/>
      <c r="SNR1" s="142"/>
      <c r="SNS1" s="142"/>
      <c r="SNT1" s="142"/>
      <c r="SNU1" s="142"/>
      <c r="SNV1" s="142"/>
      <c r="SNW1" s="142"/>
      <c r="SNX1" s="142"/>
      <c r="SNY1" s="142"/>
      <c r="SNZ1" s="142"/>
      <c r="SOA1" s="142"/>
      <c r="SOB1" s="142"/>
      <c r="SOC1" s="142"/>
      <c r="SOD1" s="142"/>
      <c r="SOE1" s="142"/>
      <c r="SOF1" s="142"/>
      <c r="SOG1" s="142"/>
      <c r="SOH1" s="142"/>
      <c r="SOI1" s="142"/>
      <c r="SOJ1" s="142"/>
      <c r="SOK1" s="142"/>
      <c r="SOL1" s="142"/>
      <c r="SOM1" s="142"/>
      <c r="SON1" s="142"/>
      <c r="SOO1" s="142"/>
      <c r="SOP1" s="142"/>
      <c r="SOQ1" s="142"/>
      <c r="SOR1" s="142"/>
      <c r="SOS1" s="142"/>
      <c r="SOT1" s="142"/>
      <c r="SOU1" s="142"/>
      <c r="SOV1" s="142"/>
      <c r="SOW1" s="142"/>
      <c r="SOX1" s="142"/>
      <c r="SOY1" s="142"/>
      <c r="SOZ1" s="142"/>
      <c r="SPA1" s="142"/>
      <c r="SPB1" s="142"/>
      <c r="SPC1" s="142"/>
      <c r="SPD1" s="142"/>
      <c r="SPE1" s="142"/>
      <c r="SPF1" s="142"/>
      <c r="SPG1" s="142"/>
      <c r="SPH1" s="142"/>
      <c r="SPI1" s="142"/>
      <c r="SPJ1" s="142"/>
      <c r="SPK1" s="142"/>
      <c r="SPL1" s="142"/>
      <c r="SPM1" s="142"/>
      <c r="SPN1" s="142"/>
      <c r="SPO1" s="142"/>
      <c r="SPP1" s="142"/>
      <c r="SPQ1" s="142"/>
      <c r="SPR1" s="142"/>
      <c r="SPS1" s="142"/>
      <c r="SPT1" s="142"/>
      <c r="SPU1" s="142"/>
      <c r="SPV1" s="142"/>
      <c r="SPW1" s="142"/>
      <c r="SPX1" s="142"/>
      <c r="SPY1" s="142"/>
      <c r="SPZ1" s="142"/>
      <c r="SQA1" s="142"/>
      <c r="SQB1" s="142"/>
      <c r="SQC1" s="142"/>
      <c r="SQD1" s="142"/>
      <c r="SQE1" s="142"/>
      <c r="SQF1" s="142"/>
      <c r="SQG1" s="142"/>
      <c r="SQH1" s="142"/>
      <c r="SQI1" s="142"/>
      <c r="SQJ1" s="142"/>
      <c r="SQK1" s="142"/>
      <c r="SQL1" s="142"/>
      <c r="SQM1" s="142"/>
      <c r="SQN1" s="142"/>
      <c r="SQO1" s="142"/>
      <c r="SQP1" s="142"/>
      <c r="SQQ1" s="142"/>
      <c r="SQR1" s="142"/>
      <c r="SQS1" s="142"/>
      <c r="SQT1" s="142"/>
      <c r="SQU1" s="142"/>
      <c r="SQV1" s="142"/>
      <c r="SQW1" s="142"/>
      <c r="SQX1" s="142"/>
      <c r="SQY1" s="142"/>
      <c r="SQZ1" s="142"/>
      <c r="SRA1" s="142"/>
      <c r="SRB1" s="142"/>
      <c r="SRC1" s="142"/>
      <c r="SRD1" s="142"/>
      <c r="SRE1" s="142"/>
      <c r="SRF1" s="142"/>
      <c r="SRG1" s="142"/>
      <c r="SRH1" s="142"/>
      <c r="SRI1" s="142"/>
      <c r="SRJ1" s="142"/>
      <c r="SRK1" s="142"/>
      <c r="SRL1" s="142"/>
      <c r="SRM1" s="142"/>
      <c r="SRN1" s="142"/>
      <c r="SRO1" s="142"/>
      <c r="SRP1" s="142"/>
      <c r="SRQ1" s="142"/>
      <c r="SRR1" s="142"/>
      <c r="SRS1" s="142"/>
      <c r="SRT1" s="142"/>
      <c r="SRU1" s="142"/>
      <c r="SRV1" s="142"/>
      <c r="SRW1" s="142"/>
      <c r="SRX1" s="142"/>
      <c r="SRY1" s="142"/>
      <c r="SRZ1" s="142"/>
      <c r="SSA1" s="142"/>
      <c r="SSB1" s="142"/>
      <c r="SSC1" s="142"/>
      <c r="SSD1" s="142"/>
      <c r="SSE1" s="142"/>
      <c r="SSF1" s="142"/>
      <c r="SSG1" s="142"/>
      <c r="SSH1" s="142"/>
      <c r="SSI1" s="142"/>
      <c r="SSJ1" s="142"/>
      <c r="SSK1" s="142"/>
      <c r="SSL1" s="142"/>
      <c r="SSM1" s="142"/>
      <c r="SSN1" s="142"/>
      <c r="SSO1" s="142"/>
      <c r="SSP1" s="142"/>
      <c r="SSQ1" s="142"/>
      <c r="SSR1" s="142"/>
      <c r="SSS1" s="142"/>
      <c r="SST1" s="142"/>
      <c r="SSU1" s="142"/>
      <c r="SSV1" s="142"/>
      <c r="SSW1" s="142"/>
      <c r="SSX1" s="142"/>
      <c r="SSY1" s="142"/>
      <c r="SSZ1" s="142"/>
      <c r="STA1" s="142"/>
      <c r="STB1" s="142"/>
      <c r="STC1" s="142"/>
      <c r="STD1" s="142"/>
      <c r="STE1" s="142"/>
      <c r="STF1" s="142"/>
      <c r="STG1" s="142"/>
      <c r="STH1" s="142"/>
      <c r="STI1" s="142"/>
      <c r="STJ1" s="142"/>
      <c r="STK1" s="142"/>
      <c r="STL1" s="142"/>
      <c r="STM1" s="142"/>
      <c r="STN1" s="142"/>
      <c r="STO1" s="142"/>
      <c r="STP1" s="142"/>
      <c r="STQ1" s="142"/>
      <c r="STR1" s="142"/>
      <c r="STS1" s="142"/>
      <c r="STT1" s="142"/>
      <c r="STU1" s="142"/>
      <c r="STV1" s="142"/>
      <c r="STW1" s="142"/>
      <c r="STX1" s="142"/>
      <c r="STY1" s="142"/>
      <c r="STZ1" s="142"/>
      <c r="SUA1" s="142"/>
      <c r="SUB1" s="142"/>
      <c r="SUC1" s="142"/>
      <c r="SUD1" s="142"/>
      <c r="SUE1" s="142"/>
      <c r="SUF1" s="142"/>
      <c r="SUG1" s="142"/>
      <c r="SUH1" s="142"/>
      <c r="SUI1" s="142"/>
      <c r="SUJ1" s="142"/>
      <c r="SUK1" s="142"/>
      <c r="SUL1" s="142"/>
      <c r="SUM1" s="142"/>
      <c r="SUN1" s="142"/>
      <c r="SUO1" s="142"/>
      <c r="SUP1" s="142"/>
      <c r="SUQ1" s="142"/>
      <c r="SUR1" s="142"/>
      <c r="SUS1" s="142"/>
      <c r="SUT1" s="142"/>
      <c r="SUU1" s="142"/>
      <c r="SUV1" s="142"/>
      <c r="SUW1" s="142"/>
      <c r="SUX1" s="142"/>
      <c r="SUY1" s="142"/>
      <c r="SUZ1" s="142"/>
      <c r="SVA1" s="142"/>
      <c r="SVB1" s="142"/>
      <c r="SVC1" s="142"/>
      <c r="SVD1" s="142"/>
      <c r="SVE1" s="142"/>
      <c r="SVF1" s="142"/>
      <c r="SVG1" s="142"/>
      <c r="SVH1" s="142"/>
      <c r="SVI1" s="142"/>
      <c r="SVJ1" s="142"/>
      <c r="SVK1" s="142"/>
      <c r="SVL1" s="142"/>
      <c r="SVM1" s="142"/>
      <c r="SVN1" s="142"/>
      <c r="SVO1" s="142"/>
      <c r="SVP1" s="142"/>
      <c r="SVQ1" s="142"/>
      <c r="SVR1" s="142"/>
      <c r="SVS1" s="142"/>
      <c r="SVT1" s="142"/>
      <c r="SVU1" s="142"/>
      <c r="SVV1" s="142"/>
      <c r="SVW1" s="142"/>
      <c r="SVX1" s="142"/>
      <c r="SVY1" s="142"/>
      <c r="SVZ1" s="142"/>
      <c r="SWA1" s="142"/>
      <c r="SWB1" s="142"/>
      <c r="SWC1" s="142"/>
      <c r="SWD1" s="142"/>
      <c r="SWE1" s="142"/>
      <c r="SWF1" s="142"/>
      <c r="SWG1" s="142"/>
      <c r="SWH1" s="142"/>
      <c r="SWI1" s="142"/>
      <c r="SWJ1" s="142"/>
      <c r="SWK1" s="142"/>
      <c r="SWL1" s="142"/>
      <c r="SWM1" s="142"/>
      <c r="SWN1" s="142"/>
      <c r="SWO1" s="142"/>
      <c r="SWP1" s="142"/>
      <c r="SWQ1" s="142"/>
      <c r="SWR1" s="142"/>
      <c r="SWS1" s="142"/>
      <c r="SWT1" s="142"/>
      <c r="SWU1" s="142"/>
      <c r="SWV1" s="142"/>
      <c r="SWW1" s="142"/>
      <c r="SWX1" s="142"/>
      <c r="SWY1" s="142"/>
      <c r="SWZ1" s="142"/>
      <c r="SXA1" s="142"/>
      <c r="SXB1" s="142"/>
      <c r="SXC1" s="142"/>
      <c r="SXD1" s="142"/>
      <c r="SXE1" s="142"/>
      <c r="SXF1" s="142"/>
      <c r="SXG1" s="142"/>
      <c r="SXH1" s="142"/>
      <c r="SXI1" s="142"/>
      <c r="SXJ1" s="142"/>
      <c r="SXK1" s="142"/>
      <c r="SXL1" s="142"/>
      <c r="SXM1" s="142"/>
      <c r="SXN1" s="142"/>
      <c r="SXO1" s="142"/>
      <c r="SXP1" s="142"/>
      <c r="SXQ1" s="142"/>
      <c r="SXR1" s="142"/>
      <c r="SXS1" s="142"/>
      <c r="SXT1" s="142"/>
      <c r="SXU1" s="142"/>
      <c r="SXV1" s="142"/>
      <c r="SXW1" s="142"/>
      <c r="SXX1" s="142"/>
      <c r="SXY1" s="142"/>
      <c r="SXZ1" s="142"/>
      <c r="SYA1" s="142"/>
      <c r="SYB1" s="142"/>
      <c r="SYC1" s="142"/>
      <c r="SYD1" s="142"/>
      <c r="SYE1" s="142"/>
      <c r="SYF1" s="142"/>
      <c r="SYG1" s="142"/>
      <c r="SYH1" s="142"/>
      <c r="SYI1" s="142"/>
      <c r="SYJ1" s="142"/>
      <c r="SYK1" s="142"/>
      <c r="SYL1" s="142"/>
      <c r="SYM1" s="142"/>
      <c r="SYN1" s="142"/>
      <c r="SYO1" s="142"/>
      <c r="SYP1" s="142"/>
      <c r="SYQ1" s="142"/>
      <c r="SYR1" s="142"/>
      <c r="SYS1" s="142"/>
      <c r="SYT1" s="142"/>
      <c r="SYU1" s="142"/>
      <c r="SYV1" s="142"/>
      <c r="SYW1" s="142"/>
      <c r="SYX1" s="142"/>
      <c r="SYY1" s="142"/>
      <c r="SYZ1" s="142"/>
      <c r="SZA1" s="142"/>
      <c r="SZB1" s="142"/>
      <c r="SZC1" s="142"/>
      <c r="SZD1" s="142"/>
      <c r="SZE1" s="142"/>
      <c r="SZF1" s="142"/>
      <c r="SZG1" s="142"/>
      <c r="SZH1" s="142"/>
      <c r="SZI1" s="142"/>
      <c r="SZJ1" s="142"/>
      <c r="SZK1" s="142"/>
      <c r="SZL1" s="142"/>
      <c r="SZM1" s="142"/>
      <c r="SZN1" s="142"/>
      <c r="SZO1" s="142"/>
      <c r="SZP1" s="142"/>
      <c r="SZQ1" s="142"/>
      <c r="SZR1" s="142"/>
      <c r="SZS1" s="142"/>
      <c r="SZT1" s="142"/>
      <c r="SZU1" s="142"/>
      <c r="SZV1" s="142"/>
      <c r="SZW1" s="142"/>
      <c r="SZX1" s="142"/>
      <c r="SZY1" s="142"/>
      <c r="SZZ1" s="142"/>
      <c r="TAA1" s="142"/>
      <c r="TAB1" s="142"/>
      <c r="TAC1" s="142"/>
      <c r="TAD1" s="142"/>
      <c r="TAE1" s="142"/>
      <c r="TAF1" s="142"/>
      <c r="TAG1" s="142"/>
      <c r="TAH1" s="142"/>
      <c r="TAI1" s="142"/>
      <c r="TAJ1" s="142"/>
      <c r="TAK1" s="142"/>
      <c r="TAL1" s="142"/>
      <c r="TAM1" s="142"/>
      <c r="TAN1" s="142"/>
      <c r="TAO1" s="142"/>
      <c r="TAP1" s="142"/>
      <c r="TAQ1" s="142"/>
      <c r="TAR1" s="142"/>
      <c r="TAS1" s="142"/>
      <c r="TAT1" s="142"/>
      <c r="TAU1" s="142"/>
      <c r="TAV1" s="142"/>
      <c r="TAW1" s="142"/>
      <c r="TAX1" s="142"/>
      <c r="TAY1" s="142"/>
      <c r="TAZ1" s="142"/>
      <c r="TBA1" s="142"/>
      <c r="TBB1" s="142"/>
      <c r="TBC1" s="142"/>
      <c r="TBD1" s="142"/>
      <c r="TBE1" s="142"/>
      <c r="TBF1" s="142"/>
      <c r="TBG1" s="142"/>
      <c r="TBH1" s="142"/>
      <c r="TBI1" s="142"/>
      <c r="TBJ1" s="142"/>
      <c r="TBK1" s="142"/>
      <c r="TBL1" s="142"/>
      <c r="TBM1" s="142"/>
      <c r="TBN1" s="142"/>
      <c r="TBO1" s="142"/>
      <c r="TBP1" s="142"/>
      <c r="TBQ1" s="142"/>
      <c r="TBR1" s="142"/>
      <c r="TBS1" s="142"/>
      <c r="TBT1" s="142"/>
      <c r="TBU1" s="142"/>
      <c r="TBV1" s="142"/>
      <c r="TBW1" s="142"/>
      <c r="TBX1" s="142"/>
      <c r="TBY1" s="142"/>
      <c r="TBZ1" s="142"/>
      <c r="TCA1" s="142"/>
      <c r="TCB1" s="142"/>
      <c r="TCC1" s="142"/>
      <c r="TCD1" s="142"/>
      <c r="TCE1" s="142"/>
      <c r="TCF1" s="142"/>
      <c r="TCG1" s="142"/>
      <c r="TCH1" s="142"/>
      <c r="TCI1" s="142"/>
      <c r="TCJ1" s="142"/>
      <c r="TCK1" s="142"/>
      <c r="TCL1" s="142"/>
      <c r="TCM1" s="142"/>
      <c r="TCN1" s="142"/>
      <c r="TCO1" s="142"/>
      <c r="TCP1" s="142"/>
      <c r="TCQ1" s="142"/>
      <c r="TCR1" s="142"/>
      <c r="TCS1" s="142"/>
      <c r="TCT1" s="142"/>
      <c r="TCU1" s="142"/>
      <c r="TCV1" s="142"/>
      <c r="TCW1" s="142"/>
      <c r="TCX1" s="142"/>
      <c r="TCY1" s="142"/>
      <c r="TCZ1" s="142"/>
      <c r="TDA1" s="142"/>
      <c r="TDB1" s="142"/>
      <c r="TDC1" s="142"/>
      <c r="TDD1" s="142"/>
      <c r="TDE1" s="142"/>
      <c r="TDF1" s="142"/>
      <c r="TDG1" s="142"/>
      <c r="TDH1" s="142"/>
      <c r="TDI1" s="142"/>
      <c r="TDJ1" s="142"/>
      <c r="TDK1" s="142"/>
      <c r="TDL1" s="142"/>
      <c r="TDM1" s="142"/>
      <c r="TDN1" s="142"/>
      <c r="TDO1" s="142"/>
      <c r="TDP1" s="142"/>
      <c r="TDQ1" s="142"/>
      <c r="TDR1" s="142"/>
      <c r="TDS1" s="142"/>
      <c r="TDT1" s="142"/>
      <c r="TDU1" s="142"/>
      <c r="TDV1" s="142"/>
      <c r="TDW1" s="142"/>
      <c r="TDX1" s="142"/>
      <c r="TDY1" s="142"/>
      <c r="TDZ1" s="142"/>
      <c r="TEA1" s="142"/>
      <c r="TEB1" s="142"/>
      <c r="TEC1" s="142"/>
      <c r="TED1" s="142"/>
      <c r="TEE1" s="142"/>
      <c r="TEF1" s="142"/>
      <c r="TEG1" s="142"/>
      <c r="TEH1" s="142"/>
      <c r="TEI1" s="142"/>
      <c r="TEJ1" s="142"/>
      <c r="TEK1" s="142"/>
      <c r="TEL1" s="142"/>
      <c r="TEM1" s="142"/>
      <c r="TEN1" s="142"/>
      <c r="TEO1" s="142"/>
      <c r="TEP1" s="142"/>
      <c r="TEQ1" s="142"/>
      <c r="TER1" s="142"/>
      <c r="TES1" s="142"/>
      <c r="TET1" s="142"/>
      <c r="TEU1" s="142"/>
      <c r="TEV1" s="142"/>
      <c r="TEW1" s="142"/>
      <c r="TEX1" s="142"/>
      <c r="TEY1" s="142"/>
      <c r="TEZ1" s="142"/>
      <c r="TFA1" s="142"/>
      <c r="TFB1" s="142"/>
      <c r="TFC1" s="142"/>
      <c r="TFD1" s="142"/>
      <c r="TFE1" s="142"/>
      <c r="TFF1" s="142"/>
      <c r="TFG1" s="142"/>
      <c r="TFH1" s="142"/>
      <c r="TFI1" s="142"/>
      <c r="TFJ1" s="142"/>
      <c r="TFK1" s="142"/>
      <c r="TFL1" s="142"/>
      <c r="TFM1" s="142"/>
      <c r="TFN1" s="142"/>
      <c r="TFO1" s="142"/>
      <c r="TFP1" s="142"/>
      <c r="TFQ1" s="142"/>
      <c r="TFR1" s="142"/>
      <c r="TFS1" s="142"/>
      <c r="TFT1" s="142"/>
      <c r="TFU1" s="142"/>
      <c r="TFV1" s="142"/>
      <c r="TFW1" s="142"/>
      <c r="TFX1" s="142"/>
      <c r="TFY1" s="142"/>
      <c r="TFZ1" s="142"/>
      <c r="TGA1" s="142"/>
      <c r="TGB1" s="142"/>
      <c r="TGC1" s="142"/>
      <c r="TGD1" s="142"/>
      <c r="TGE1" s="142"/>
      <c r="TGF1" s="142"/>
      <c r="TGG1" s="142"/>
      <c r="TGH1" s="142"/>
      <c r="TGI1" s="142"/>
      <c r="TGJ1" s="142"/>
      <c r="TGK1" s="142"/>
      <c r="TGL1" s="142"/>
      <c r="TGM1" s="142"/>
      <c r="TGN1" s="142"/>
      <c r="TGO1" s="142"/>
      <c r="TGP1" s="142"/>
      <c r="TGQ1" s="142"/>
      <c r="TGR1" s="142"/>
      <c r="TGS1" s="142"/>
      <c r="TGT1" s="142"/>
      <c r="TGU1" s="142"/>
      <c r="TGV1" s="142"/>
      <c r="TGW1" s="142"/>
      <c r="TGX1" s="142"/>
      <c r="TGY1" s="142"/>
      <c r="TGZ1" s="142"/>
      <c r="THA1" s="142"/>
      <c r="THB1" s="142"/>
      <c r="THC1" s="142"/>
      <c r="THD1" s="142"/>
      <c r="THE1" s="142"/>
      <c r="THF1" s="142"/>
      <c r="THG1" s="142"/>
      <c r="THH1" s="142"/>
      <c r="THI1" s="142"/>
      <c r="THJ1" s="142"/>
      <c r="THK1" s="142"/>
      <c r="THL1" s="142"/>
      <c r="THM1" s="142"/>
      <c r="THN1" s="142"/>
      <c r="THO1" s="142"/>
      <c r="THP1" s="142"/>
      <c r="THQ1" s="142"/>
      <c r="THR1" s="142"/>
      <c r="THS1" s="142"/>
      <c r="THT1" s="142"/>
      <c r="THU1" s="142"/>
      <c r="THV1" s="142"/>
      <c r="THW1" s="142"/>
      <c r="THX1" s="142"/>
      <c r="THY1" s="142"/>
      <c r="THZ1" s="142"/>
      <c r="TIA1" s="142"/>
      <c r="TIB1" s="142"/>
      <c r="TIC1" s="142"/>
      <c r="TID1" s="142"/>
      <c r="TIE1" s="142"/>
      <c r="TIF1" s="142"/>
      <c r="TIG1" s="142"/>
      <c r="TIH1" s="142"/>
      <c r="TII1" s="142"/>
      <c r="TIJ1" s="142"/>
      <c r="TIK1" s="142"/>
      <c r="TIL1" s="142"/>
      <c r="TIM1" s="142"/>
      <c r="TIN1" s="142"/>
      <c r="TIO1" s="142"/>
      <c r="TIP1" s="142"/>
      <c r="TIQ1" s="142"/>
      <c r="TIR1" s="142"/>
      <c r="TIS1" s="142"/>
      <c r="TIT1" s="142"/>
      <c r="TIU1" s="142"/>
      <c r="TIV1" s="142"/>
      <c r="TIW1" s="142"/>
      <c r="TIX1" s="142"/>
      <c r="TIY1" s="142"/>
      <c r="TIZ1" s="142"/>
      <c r="TJA1" s="142"/>
      <c r="TJB1" s="142"/>
      <c r="TJC1" s="142"/>
      <c r="TJD1" s="142"/>
      <c r="TJE1" s="142"/>
      <c r="TJF1" s="142"/>
      <c r="TJG1" s="142"/>
      <c r="TJH1" s="142"/>
      <c r="TJI1" s="142"/>
      <c r="TJJ1" s="142"/>
      <c r="TJK1" s="142"/>
      <c r="TJL1" s="142"/>
      <c r="TJM1" s="142"/>
      <c r="TJN1" s="142"/>
      <c r="TJO1" s="142"/>
      <c r="TJP1" s="142"/>
      <c r="TJQ1" s="142"/>
      <c r="TJR1" s="142"/>
      <c r="TJS1" s="142"/>
      <c r="TJT1" s="142"/>
      <c r="TJU1" s="142"/>
      <c r="TJV1" s="142"/>
      <c r="TJW1" s="142"/>
      <c r="TJX1" s="142"/>
      <c r="TJY1" s="142"/>
      <c r="TJZ1" s="142"/>
      <c r="TKA1" s="142"/>
      <c r="TKB1" s="142"/>
      <c r="TKC1" s="142"/>
      <c r="TKD1" s="142"/>
      <c r="TKE1" s="142"/>
      <c r="TKF1" s="142"/>
      <c r="TKG1" s="142"/>
      <c r="TKH1" s="142"/>
      <c r="TKI1" s="142"/>
      <c r="TKJ1" s="142"/>
      <c r="TKK1" s="142"/>
      <c r="TKL1" s="142"/>
      <c r="TKM1" s="142"/>
      <c r="TKN1" s="142"/>
      <c r="TKO1" s="142"/>
      <c r="TKP1" s="142"/>
      <c r="TKQ1" s="142"/>
      <c r="TKR1" s="142"/>
      <c r="TKS1" s="142"/>
      <c r="TKT1" s="142"/>
      <c r="TKU1" s="142"/>
      <c r="TKV1" s="142"/>
      <c r="TKW1" s="142"/>
      <c r="TKX1" s="142"/>
      <c r="TKY1" s="142"/>
      <c r="TKZ1" s="142"/>
      <c r="TLA1" s="142"/>
      <c r="TLB1" s="142"/>
      <c r="TLC1" s="142"/>
      <c r="TLD1" s="142"/>
      <c r="TLE1" s="142"/>
      <c r="TLF1" s="142"/>
      <c r="TLG1" s="142"/>
      <c r="TLH1" s="142"/>
      <c r="TLI1" s="142"/>
      <c r="TLJ1" s="142"/>
      <c r="TLK1" s="142"/>
      <c r="TLL1" s="142"/>
      <c r="TLM1" s="142"/>
      <c r="TLN1" s="142"/>
      <c r="TLO1" s="142"/>
      <c r="TLP1" s="142"/>
      <c r="TLQ1" s="142"/>
      <c r="TLR1" s="142"/>
      <c r="TLS1" s="142"/>
      <c r="TLT1" s="142"/>
      <c r="TLU1" s="142"/>
      <c r="TLV1" s="142"/>
      <c r="TLW1" s="142"/>
      <c r="TLX1" s="142"/>
      <c r="TLY1" s="142"/>
      <c r="TLZ1" s="142"/>
      <c r="TMA1" s="142"/>
      <c r="TMB1" s="142"/>
      <c r="TMC1" s="142"/>
      <c r="TMD1" s="142"/>
      <c r="TME1" s="142"/>
      <c r="TMF1" s="142"/>
      <c r="TMG1" s="142"/>
      <c r="TMH1" s="142"/>
      <c r="TMI1" s="142"/>
      <c r="TMJ1" s="142"/>
      <c r="TMK1" s="142"/>
      <c r="TML1" s="142"/>
      <c r="TMM1" s="142"/>
      <c r="TMN1" s="142"/>
      <c r="TMO1" s="142"/>
      <c r="TMP1" s="142"/>
      <c r="TMQ1" s="142"/>
      <c r="TMR1" s="142"/>
      <c r="TMS1" s="142"/>
      <c r="TMT1" s="142"/>
      <c r="TMU1" s="142"/>
      <c r="TMV1" s="142"/>
      <c r="TMW1" s="142"/>
      <c r="TMX1" s="142"/>
      <c r="TMY1" s="142"/>
      <c r="TMZ1" s="142"/>
      <c r="TNA1" s="142"/>
      <c r="TNB1" s="142"/>
      <c r="TNC1" s="142"/>
      <c r="TND1" s="142"/>
      <c r="TNE1" s="142"/>
      <c r="TNF1" s="142"/>
      <c r="TNG1" s="142"/>
      <c r="TNH1" s="142"/>
      <c r="TNI1" s="142"/>
      <c r="TNJ1" s="142"/>
      <c r="TNK1" s="142"/>
      <c r="TNL1" s="142"/>
      <c r="TNM1" s="142"/>
      <c r="TNN1" s="142"/>
      <c r="TNO1" s="142"/>
      <c r="TNP1" s="142"/>
      <c r="TNQ1" s="142"/>
      <c r="TNR1" s="142"/>
      <c r="TNS1" s="142"/>
      <c r="TNT1" s="142"/>
      <c r="TNU1" s="142"/>
      <c r="TNV1" s="142"/>
      <c r="TNW1" s="142"/>
      <c r="TNX1" s="142"/>
      <c r="TNY1" s="142"/>
      <c r="TNZ1" s="142"/>
      <c r="TOA1" s="142"/>
      <c r="TOB1" s="142"/>
      <c r="TOC1" s="142"/>
      <c r="TOD1" s="142"/>
      <c r="TOE1" s="142"/>
      <c r="TOF1" s="142"/>
      <c r="TOG1" s="142"/>
      <c r="TOH1" s="142"/>
      <c r="TOI1" s="142"/>
      <c r="TOJ1" s="142"/>
      <c r="TOK1" s="142"/>
      <c r="TOL1" s="142"/>
      <c r="TOM1" s="142"/>
      <c r="TON1" s="142"/>
      <c r="TOO1" s="142"/>
      <c r="TOP1" s="142"/>
      <c r="TOQ1" s="142"/>
      <c r="TOR1" s="142"/>
      <c r="TOS1" s="142"/>
      <c r="TOT1" s="142"/>
      <c r="TOU1" s="142"/>
      <c r="TOV1" s="142"/>
      <c r="TOW1" s="142"/>
      <c r="TOX1" s="142"/>
      <c r="TOY1" s="142"/>
      <c r="TOZ1" s="142"/>
      <c r="TPA1" s="142"/>
      <c r="TPB1" s="142"/>
      <c r="TPC1" s="142"/>
      <c r="TPD1" s="142"/>
      <c r="TPE1" s="142"/>
      <c r="TPF1" s="142"/>
      <c r="TPG1" s="142"/>
      <c r="TPH1" s="142"/>
      <c r="TPI1" s="142"/>
      <c r="TPJ1" s="142"/>
      <c r="TPK1" s="142"/>
      <c r="TPL1" s="142"/>
      <c r="TPM1" s="142"/>
      <c r="TPN1" s="142"/>
      <c r="TPO1" s="142"/>
      <c r="TPP1" s="142"/>
      <c r="TPQ1" s="142"/>
      <c r="TPR1" s="142"/>
      <c r="TPS1" s="142"/>
      <c r="TPT1" s="142"/>
      <c r="TPU1" s="142"/>
      <c r="TPV1" s="142"/>
      <c r="TPW1" s="142"/>
      <c r="TPX1" s="142"/>
      <c r="TPY1" s="142"/>
      <c r="TPZ1" s="142"/>
      <c r="TQA1" s="142"/>
      <c r="TQB1" s="142"/>
      <c r="TQC1" s="142"/>
      <c r="TQD1" s="142"/>
      <c r="TQE1" s="142"/>
      <c r="TQF1" s="142"/>
      <c r="TQG1" s="142"/>
      <c r="TQH1" s="142"/>
      <c r="TQI1" s="142"/>
      <c r="TQJ1" s="142"/>
      <c r="TQK1" s="142"/>
      <c r="TQL1" s="142"/>
      <c r="TQM1" s="142"/>
      <c r="TQN1" s="142"/>
      <c r="TQO1" s="142"/>
      <c r="TQP1" s="142"/>
      <c r="TQQ1" s="142"/>
      <c r="TQR1" s="142"/>
      <c r="TQS1" s="142"/>
      <c r="TQT1" s="142"/>
      <c r="TQU1" s="142"/>
      <c r="TQV1" s="142"/>
      <c r="TQW1" s="142"/>
      <c r="TQX1" s="142"/>
      <c r="TQY1" s="142"/>
      <c r="TQZ1" s="142"/>
      <c r="TRA1" s="142"/>
      <c r="TRB1" s="142"/>
      <c r="TRC1" s="142"/>
      <c r="TRD1" s="142"/>
      <c r="TRE1" s="142"/>
      <c r="TRF1" s="142"/>
      <c r="TRG1" s="142"/>
      <c r="TRH1" s="142"/>
      <c r="TRI1" s="142"/>
      <c r="TRJ1" s="142"/>
      <c r="TRK1" s="142"/>
      <c r="TRL1" s="142"/>
      <c r="TRM1" s="142"/>
      <c r="TRN1" s="142"/>
      <c r="TRO1" s="142"/>
      <c r="TRP1" s="142"/>
      <c r="TRQ1" s="142"/>
      <c r="TRR1" s="142"/>
      <c r="TRS1" s="142"/>
      <c r="TRT1" s="142"/>
      <c r="TRU1" s="142"/>
      <c r="TRV1" s="142"/>
      <c r="TRW1" s="142"/>
      <c r="TRX1" s="142"/>
      <c r="TRY1" s="142"/>
      <c r="TRZ1" s="142"/>
      <c r="TSA1" s="142"/>
      <c r="TSB1" s="142"/>
      <c r="TSC1" s="142"/>
      <c r="TSD1" s="142"/>
      <c r="TSE1" s="142"/>
      <c r="TSF1" s="142"/>
      <c r="TSG1" s="142"/>
      <c r="TSH1" s="142"/>
      <c r="TSI1" s="142"/>
      <c r="TSJ1" s="142"/>
      <c r="TSK1" s="142"/>
      <c r="TSL1" s="142"/>
      <c r="TSM1" s="142"/>
      <c r="TSN1" s="142"/>
      <c r="TSO1" s="142"/>
      <c r="TSP1" s="142"/>
      <c r="TSQ1" s="142"/>
      <c r="TSR1" s="142"/>
      <c r="TSS1" s="142"/>
      <c r="TST1" s="142"/>
      <c r="TSU1" s="142"/>
      <c r="TSV1" s="142"/>
      <c r="TSW1" s="142"/>
      <c r="TSX1" s="142"/>
      <c r="TSY1" s="142"/>
      <c r="TSZ1" s="142"/>
      <c r="TTA1" s="142"/>
      <c r="TTB1" s="142"/>
      <c r="TTC1" s="142"/>
      <c r="TTD1" s="142"/>
      <c r="TTE1" s="142"/>
      <c r="TTF1" s="142"/>
      <c r="TTG1" s="142"/>
      <c r="TTH1" s="142"/>
      <c r="TTI1" s="142"/>
      <c r="TTJ1" s="142"/>
      <c r="TTK1" s="142"/>
      <c r="TTL1" s="142"/>
      <c r="TTM1" s="142"/>
      <c r="TTN1" s="142"/>
      <c r="TTO1" s="142"/>
      <c r="TTP1" s="142"/>
      <c r="TTQ1" s="142"/>
      <c r="TTR1" s="142"/>
      <c r="TTS1" s="142"/>
      <c r="TTT1" s="142"/>
      <c r="TTU1" s="142"/>
      <c r="TTV1" s="142"/>
      <c r="TTW1" s="142"/>
      <c r="TTX1" s="142"/>
      <c r="TTY1" s="142"/>
      <c r="TTZ1" s="142"/>
      <c r="TUA1" s="142"/>
      <c r="TUB1" s="142"/>
      <c r="TUC1" s="142"/>
      <c r="TUD1" s="142"/>
      <c r="TUE1" s="142"/>
      <c r="TUF1" s="142"/>
      <c r="TUG1" s="142"/>
      <c r="TUH1" s="142"/>
      <c r="TUI1" s="142"/>
      <c r="TUJ1" s="142"/>
      <c r="TUK1" s="142"/>
      <c r="TUL1" s="142"/>
      <c r="TUM1" s="142"/>
      <c r="TUN1" s="142"/>
      <c r="TUO1" s="142"/>
      <c r="TUP1" s="142"/>
      <c r="TUQ1" s="142"/>
      <c r="TUR1" s="142"/>
      <c r="TUS1" s="142"/>
      <c r="TUT1" s="142"/>
      <c r="TUU1" s="142"/>
      <c r="TUV1" s="142"/>
      <c r="TUW1" s="142"/>
      <c r="TUX1" s="142"/>
      <c r="TUY1" s="142"/>
      <c r="TUZ1" s="142"/>
      <c r="TVA1" s="142"/>
      <c r="TVB1" s="142"/>
      <c r="TVC1" s="142"/>
      <c r="TVD1" s="142"/>
      <c r="TVE1" s="142"/>
      <c r="TVF1" s="142"/>
      <c r="TVG1" s="142"/>
      <c r="TVH1" s="142"/>
      <c r="TVI1" s="142"/>
      <c r="TVJ1" s="142"/>
      <c r="TVK1" s="142"/>
      <c r="TVL1" s="142"/>
      <c r="TVM1" s="142"/>
      <c r="TVN1" s="142"/>
      <c r="TVO1" s="142"/>
      <c r="TVP1" s="142"/>
      <c r="TVQ1" s="142"/>
      <c r="TVR1" s="142"/>
      <c r="TVS1" s="142"/>
      <c r="TVT1" s="142"/>
      <c r="TVU1" s="142"/>
      <c r="TVV1" s="142"/>
      <c r="TVW1" s="142"/>
      <c r="TVX1" s="142"/>
      <c r="TVY1" s="142"/>
      <c r="TVZ1" s="142"/>
      <c r="TWA1" s="142"/>
      <c r="TWB1" s="142"/>
      <c r="TWC1" s="142"/>
      <c r="TWD1" s="142"/>
      <c r="TWE1" s="142"/>
      <c r="TWF1" s="142"/>
      <c r="TWG1" s="142"/>
      <c r="TWH1" s="142"/>
      <c r="TWI1" s="142"/>
      <c r="TWJ1" s="142"/>
      <c r="TWK1" s="142"/>
      <c r="TWL1" s="142"/>
      <c r="TWM1" s="142"/>
      <c r="TWN1" s="142"/>
      <c r="TWO1" s="142"/>
      <c r="TWP1" s="142"/>
      <c r="TWQ1" s="142"/>
      <c r="TWR1" s="142"/>
      <c r="TWS1" s="142"/>
      <c r="TWT1" s="142"/>
      <c r="TWU1" s="142"/>
      <c r="TWV1" s="142"/>
      <c r="TWW1" s="142"/>
      <c r="TWX1" s="142"/>
      <c r="TWY1" s="142"/>
      <c r="TWZ1" s="142"/>
      <c r="TXA1" s="142"/>
      <c r="TXB1" s="142"/>
      <c r="TXC1" s="142"/>
      <c r="TXD1" s="142"/>
      <c r="TXE1" s="142"/>
      <c r="TXF1" s="142"/>
      <c r="TXG1" s="142"/>
      <c r="TXH1" s="142"/>
      <c r="TXI1" s="142"/>
      <c r="TXJ1" s="142"/>
      <c r="TXK1" s="142"/>
      <c r="TXL1" s="142"/>
      <c r="TXM1" s="142"/>
      <c r="TXN1" s="142"/>
      <c r="TXO1" s="142"/>
      <c r="TXP1" s="142"/>
      <c r="TXQ1" s="142"/>
      <c r="TXR1" s="142"/>
      <c r="TXS1" s="142"/>
      <c r="TXT1" s="142"/>
      <c r="TXU1" s="142"/>
      <c r="TXV1" s="142"/>
      <c r="TXW1" s="142"/>
      <c r="TXX1" s="142"/>
      <c r="TXY1" s="142"/>
      <c r="TXZ1" s="142"/>
      <c r="TYA1" s="142"/>
      <c r="TYB1" s="142"/>
      <c r="TYC1" s="142"/>
      <c r="TYD1" s="142"/>
      <c r="TYE1" s="142"/>
      <c r="TYF1" s="142"/>
      <c r="TYG1" s="142"/>
      <c r="TYH1" s="142"/>
      <c r="TYI1" s="142"/>
      <c r="TYJ1" s="142"/>
      <c r="TYK1" s="142"/>
      <c r="TYL1" s="142"/>
      <c r="TYM1" s="142"/>
      <c r="TYN1" s="142"/>
      <c r="TYO1" s="142"/>
      <c r="TYP1" s="142"/>
      <c r="TYQ1" s="142"/>
      <c r="TYR1" s="142"/>
      <c r="TYS1" s="142"/>
      <c r="TYT1" s="142"/>
      <c r="TYU1" s="142"/>
      <c r="TYV1" s="142"/>
      <c r="TYW1" s="142"/>
      <c r="TYX1" s="142"/>
      <c r="TYY1" s="142"/>
      <c r="TYZ1" s="142"/>
      <c r="TZA1" s="142"/>
      <c r="TZB1" s="142"/>
      <c r="TZC1" s="142"/>
      <c r="TZD1" s="142"/>
      <c r="TZE1" s="142"/>
      <c r="TZF1" s="142"/>
      <c r="TZG1" s="142"/>
      <c r="TZH1" s="142"/>
      <c r="TZI1" s="142"/>
      <c r="TZJ1" s="142"/>
      <c r="TZK1" s="142"/>
      <c r="TZL1" s="142"/>
      <c r="TZM1" s="142"/>
      <c r="TZN1" s="142"/>
      <c r="TZO1" s="142"/>
      <c r="TZP1" s="142"/>
      <c r="TZQ1" s="142"/>
      <c r="TZR1" s="142"/>
      <c r="TZS1" s="142"/>
      <c r="TZT1" s="142"/>
      <c r="TZU1" s="142"/>
      <c r="TZV1" s="142"/>
      <c r="TZW1" s="142"/>
      <c r="TZX1" s="142"/>
      <c r="TZY1" s="142"/>
      <c r="TZZ1" s="142"/>
      <c r="UAA1" s="142"/>
      <c r="UAB1" s="142"/>
      <c r="UAC1" s="142"/>
      <c r="UAD1" s="142"/>
      <c r="UAE1" s="142"/>
      <c r="UAF1" s="142"/>
      <c r="UAG1" s="142"/>
      <c r="UAH1" s="142"/>
      <c r="UAI1" s="142"/>
      <c r="UAJ1" s="142"/>
      <c r="UAK1" s="142"/>
      <c r="UAL1" s="142"/>
      <c r="UAM1" s="142"/>
      <c r="UAN1" s="142"/>
      <c r="UAO1" s="142"/>
      <c r="UAP1" s="142"/>
      <c r="UAQ1" s="142"/>
      <c r="UAR1" s="142"/>
      <c r="UAS1" s="142"/>
      <c r="UAT1" s="142"/>
      <c r="UAU1" s="142"/>
      <c r="UAV1" s="142"/>
      <c r="UAW1" s="142"/>
      <c r="UAX1" s="142"/>
      <c r="UAY1" s="142"/>
      <c r="UAZ1" s="142"/>
      <c r="UBA1" s="142"/>
      <c r="UBB1" s="142"/>
      <c r="UBC1" s="142"/>
      <c r="UBD1" s="142"/>
      <c r="UBE1" s="142"/>
      <c r="UBF1" s="142"/>
      <c r="UBG1" s="142"/>
      <c r="UBH1" s="142"/>
      <c r="UBI1" s="142"/>
      <c r="UBJ1" s="142"/>
      <c r="UBK1" s="142"/>
      <c r="UBL1" s="142"/>
      <c r="UBM1" s="142"/>
      <c r="UBN1" s="142"/>
      <c r="UBO1" s="142"/>
      <c r="UBP1" s="142"/>
      <c r="UBQ1" s="142"/>
      <c r="UBR1" s="142"/>
      <c r="UBS1" s="142"/>
      <c r="UBT1" s="142"/>
      <c r="UBU1" s="142"/>
      <c r="UBV1" s="142"/>
      <c r="UBW1" s="142"/>
      <c r="UBX1" s="142"/>
      <c r="UBY1" s="142"/>
      <c r="UBZ1" s="142"/>
      <c r="UCA1" s="142"/>
      <c r="UCB1" s="142"/>
      <c r="UCC1" s="142"/>
      <c r="UCD1" s="142"/>
      <c r="UCE1" s="142"/>
      <c r="UCF1" s="142"/>
      <c r="UCG1" s="142"/>
      <c r="UCH1" s="142"/>
      <c r="UCI1" s="142"/>
      <c r="UCJ1" s="142"/>
      <c r="UCK1" s="142"/>
      <c r="UCL1" s="142"/>
      <c r="UCM1" s="142"/>
      <c r="UCN1" s="142"/>
      <c r="UCO1" s="142"/>
      <c r="UCP1" s="142"/>
      <c r="UCQ1" s="142"/>
      <c r="UCR1" s="142"/>
      <c r="UCS1" s="142"/>
      <c r="UCT1" s="142"/>
      <c r="UCU1" s="142"/>
      <c r="UCV1" s="142"/>
      <c r="UCW1" s="142"/>
      <c r="UCX1" s="142"/>
      <c r="UCY1" s="142"/>
      <c r="UCZ1" s="142"/>
      <c r="UDA1" s="142"/>
      <c r="UDB1" s="142"/>
      <c r="UDC1" s="142"/>
      <c r="UDD1" s="142"/>
      <c r="UDE1" s="142"/>
      <c r="UDF1" s="142"/>
      <c r="UDG1" s="142"/>
      <c r="UDH1" s="142"/>
      <c r="UDI1" s="142"/>
      <c r="UDJ1" s="142"/>
      <c r="UDK1" s="142"/>
      <c r="UDL1" s="142"/>
      <c r="UDM1" s="142"/>
      <c r="UDN1" s="142"/>
      <c r="UDO1" s="142"/>
      <c r="UDP1" s="142"/>
      <c r="UDQ1" s="142"/>
      <c r="UDR1" s="142"/>
      <c r="UDS1" s="142"/>
      <c r="UDT1" s="142"/>
      <c r="UDU1" s="142"/>
      <c r="UDV1" s="142"/>
      <c r="UDW1" s="142"/>
      <c r="UDX1" s="142"/>
      <c r="UDY1" s="142"/>
      <c r="UDZ1" s="142"/>
      <c r="UEA1" s="142"/>
      <c r="UEB1" s="142"/>
      <c r="UEC1" s="142"/>
      <c r="UED1" s="142"/>
      <c r="UEE1" s="142"/>
      <c r="UEF1" s="142"/>
      <c r="UEG1" s="142"/>
      <c r="UEH1" s="142"/>
      <c r="UEI1" s="142"/>
      <c r="UEJ1" s="142"/>
      <c r="UEK1" s="142"/>
      <c r="UEL1" s="142"/>
      <c r="UEM1" s="142"/>
      <c r="UEN1" s="142"/>
      <c r="UEO1" s="142"/>
      <c r="UEP1" s="142"/>
      <c r="UEQ1" s="142"/>
      <c r="UER1" s="142"/>
      <c r="UES1" s="142"/>
      <c r="UET1" s="142"/>
      <c r="UEU1" s="142"/>
      <c r="UEV1" s="142"/>
      <c r="UEW1" s="142"/>
      <c r="UEX1" s="142"/>
      <c r="UEY1" s="142"/>
      <c r="UEZ1" s="142"/>
      <c r="UFA1" s="142"/>
      <c r="UFB1" s="142"/>
      <c r="UFC1" s="142"/>
      <c r="UFD1" s="142"/>
      <c r="UFE1" s="142"/>
      <c r="UFF1" s="142"/>
      <c r="UFG1" s="142"/>
      <c r="UFH1" s="142"/>
      <c r="UFI1" s="142"/>
      <c r="UFJ1" s="142"/>
      <c r="UFK1" s="142"/>
      <c r="UFL1" s="142"/>
      <c r="UFM1" s="142"/>
      <c r="UFN1" s="142"/>
      <c r="UFO1" s="142"/>
      <c r="UFP1" s="142"/>
      <c r="UFQ1" s="142"/>
      <c r="UFR1" s="142"/>
      <c r="UFS1" s="142"/>
      <c r="UFT1" s="142"/>
      <c r="UFU1" s="142"/>
      <c r="UFV1" s="142"/>
      <c r="UFW1" s="142"/>
      <c r="UFX1" s="142"/>
      <c r="UFY1" s="142"/>
      <c r="UFZ1" s="142"/>
      <c r="UGA1" s="142"/>
      <c r="UGB1" s="142"/>
      <c r="UGC1" s="142"/>
      <c r="UGD1" s="142"/>
      <c r="UGE1" s="142"/>
      <c r="UGF1" s="142"/>
      <c r="UGG1" s="142"/>
      <c r="UGH1" s="142"/>
      <c r="UGI1" s="142"/>
      <c r="UGJ1" s="142"/>
      <c r="UGK1" s="142"/>
      <c r="UGL1" s="142"/>
      <c r="UGM1" s="142"/>
      <c r="UGN1" s="142"/>
      <c r="UGO1" s="142"/>
      <c r="UGP1" s="142"/>
      <c r="UGQ1" s="142"/>
      <c r="UGR1" s="142"/>
      <c r="UGS1" s="142"/>
      <c r="UGT1" s="142"/>
      <c r="UGU1" s="142"/>
      <c r="UGV1" s="142"/>
      <c r="UGW1" s="142"/>
      <c r="UGX1" s="142"/>
      <c r="UGY1" s="142"/>
      <c r="UGZ1" s="142"/>
      <c r="UHA1" s="142"/>
      <c r="UHB1" s="142"/>
      <c r="UHC1" s="142"/>
      <c r="UHD1" s="142"/>
      <c r="UHE1" s="142"/>
      <c r="UHF1" s="142"/>
      <c r="UHG1" s="142"/>
      <c r="UHH1" s="142"/>
      <c r="UHI1" s="142"/>
      <c r="UHJ1" s="142"/>
      <c r="UHK1" s="142"/>
      <c r="UHL1" s="142"/>
      <c r="UHM1" s="142"/>
      <c r="UHN1" s="142"/>
      <c r="UHO1" s="142"/>
      <c r="UHP1" s="142"/>
      <c r="UHQ1" s="142"/>
      <c r="UHR1" s="142"/>
      <c r="UHS1" s="142"/>
      <c r="UHT1" s="142"/>
      <c r="UHU1" s="142"/>
      <c r="UHV1" s="142"/>
      <c r="UHW1" s="142"/>
      <c r="UHX1" s="142"/>
      <c r="UHY1" s="142"/>
      <c r="UHZ1" s="142"/>
      <c r="UIA1" s="142"/>
      <c r="UIB1" s="142"/>
      <c r="UIC1" s="142"/>
      <c r="UID1" s="142"/>
      <c r="UIE1" s="142"/>
      <c r="UIF1" s="142"/>
      <c r="UIG1" s="142"/>
      <c r="UIH1" s="142"/>
      <c r="UII1" s="142"/>
      <c r="UIJ1" s="142"/>
      <c r="UIK1" s="142"/>
      <c r="UIL1" s="142"/>
      <c r="UIM1" s="142"/>
      <c r="UIN1" s="142"/>
      <c r="UIO1" s="142"/>
      <c r="UIP1" s="142"/>
      <c r="UIQ1" s="142"/>
      <c r="UIR1" s="142"/>
      <c r="UIS1" s="142"/>
      <c r="UIT1" s="142"/>
      <c r="UIU1" s="142"/>
      <c r="UIV1" s="142"/>
      <c r="UIW1" s="142"/>
      <c r="UIX1" s="142"/>
      <c r="UIY1" s="142"/>
      <c r="UIZ1" s="142"/>
      <c r="UJA1" s="142"/>
      <c r="UJB1" s="142"/>
      <c r="UJC1" s="142"/>
      <c r="UJD1" s="142"/>
      <c r="UJE1" s="142"/>
      <c r="UJF1" s="142"/>
      <c r="UJG1" s="142"/>
      <c r="UJH1" s="142"/>
      <c r="UJI1" s="142"/>
      <c r="UJJ1" s="142"/>
      <c r="UJK1" s="142"/>
      <c r="UJL1" s="142"/>
      <c r="UJM1" s="142"/>
      <c r="UJN1" s="142"/>
      <c r="UJO1" s="142"/>
      <c r="UJP1" s="142"/>
      <c r="UJQ1" s="142"/>
      <c r="UJR1" s="142"/>
      <c r="UJS1" s="142"/>
      <c r="UJT1" s="142"/>
      <c r="UJU1" s="142"/>
      <c r="UJV1" s="142"/>
      <c r="UJW1" s="142"/>
      <c r="UJX1" s="142"/>
      <c r="UJY1" s="142"/>
      <c r="UJZ1" s="142"/>
      <c r="UKA1" s="142"/>
      <c r="UKB1" s="142"/>
      <c r="UKC1" s="142"/>
      <c r="UKD1" s="142"/>
      <c r="UKE1" s="142"/>
      <c r="UKF1" s="142"/>
      <c r="UKG1" s="142"/>
      <c r="UKH1" s="142"/>
      <c r="UKI1" s="142"/>
      <c r="UKJ1" s="142"/>
      <c r="UKK1" s="142"/>
      <c r="UKL1" s="142"/>
      <c r="UKM1" s="142"/>
      <c r="UKN1" s="142"/>
      <c r="UKO1" s="142"/>
      <c r="UKP1" s="142"/>
      <c r="UKQ1" s="142"/>
      <c r="UKR1" s="142"/>
      <c r="UKS1" s="142"/>
      <c r="UKT1" s="142"/>
      <c r="UKU1" s="142"/>
      <c r="UKV1" s="142"/>
      <c r="UKW1" s="142"/>
      <c r="UKX1" s="142"/>
      <c r="UKY1" s="142"/>
      <c r="UKZ1" s="142"/>
      <c r="ULA1" s="142"/>
      <c r="ULB1" s="142"/>
      <c r="ULC1" s="142"/>
      <c r="ULD1" s="142"/>
      <c r="ULE1" s="142"/>
      <c r="ULF1" s="142"/>
      <c r="ULG1" s="142"/>
      <c r="ULH1" s="142"/>
      <c r="ULI1" s="142"/>
      <c r="ULJ1" s="142"/>
      <c r="ULK1" s="142"/>
      <c r="ULL1" s="142"/>
      <c r="ULM1" s="142"/>
      <c r="ULN1" s="142"/>
      <c r="ULO1" s="142"/>
      <c r="ULP1" s="142"/>
      <c r="ULQ1" s="142"/>
      <c r="ULR1" s="142"/>
      <c r="ULS1" s="142"/>
      <c r="ULT1" s="142"/>
      <c r="ULU1" s="142"/>
      <c r="ULV1" s="142"/>
      <c r="ULW1" s="142"/>
      <c r="ULX1" s="142"/>
      <c r="ULY1" s="142"/>
      <c r="ULZ1" s="142"/>
      <c r="UMA1" s="142"/>
      <c r="UMB1" s="142"/>
      <c r="UMC1" s="142"/>
      <c r="UMD1" s="142"/>
      <c r="UME1" s="142"/>
      <c r="UMF1" s="142"/>
      <c r="UMG1" s="142"/>
      <c r="UMH1" s="142"/>
      <c r="UMI1" s="142"/>
      <c r="UMJ1" s="142"/>
      <c r="UMK1" s="142"/>
      <c r="UML1" s="142"/>
      <c r="UMM1" s="142"/>
      <c r="UMN1" s="142"/>
      <c r="UMO1" s="142"/>
      <c r="UMP1" s="142"/>
      <c r="UMQ1" s="142"/>
      <c r="UMR1" s="142"/>
      <c r="UMS1" s="142"/>
      <c r="UMT1" s="142"/>
      <c r="UMU1" s="142"/>
      <c r="UMV1" s="142"/>
      <c r="UMW1" s="142"/>
      <c r="UMX1" s="142"/>
      <c r="UMY1" s="142"/>
      <c r="UMZ1" s="142"/>
      <c r="UNA1" s="142"/>
      <c r="UNB1" s="142"/>
      <c r="UNC1" s="142"/>
      <c r="UND1" s="142"/>
      <c r="UNE1" s="142"/>
      <c r="UNF1" s="142"/>
      <c r="UNG1" s="142"/>
      <c r="UNH1" s="142"/>
      <c r="UNI1" s="142"/>
      <c r="UNJ1" s="142"/>
      <c r="UNK1" s="142"/>
      <c r="UNL1" s="142"/>
      <c r="UNM1" s="142"/>
      <c r="UNN1" s="142"/>
      <c r="UNO1" s="142"/>
      <c r="UNP1" s="142"/>
      <c r="UNQ1" s="142"/>
      <c r="UNR1" s="142"/>
      <c r="UNS1" s="142"/>
      <c r="UNT1" s="142"/>
      <c r="UNU1" s="142"/>
      <c r="UNV1" s="142"/>
      <c r="UNW1" s="142"/>
      <c r="UNX1" s="142"/>
      <c r="UNY1" s="142"/>
      <c r="UNZ1" s="142"/>
      <c r="UOA1" s="142"/>
      <c r="UOB1" s="142"/>
      <c r="UOC1" s="142"/>
      <c r="UOD1" s="142"/>
      <c r="UOE1" s="142"/>
      <c r="UOF1" s="142"/>
      <c r="UOG1" s="142"/>
      <c r="UOH1" s="142"/>
      <c r="UOI1" s="142"/>
      <c r="UOJ1" s="142"/>
      <c r="UOK1" s="142"/>
      <c r="UOL1" s="142"/>
      <c r="UOM1" s="142"/>
      <c r="UON1" s="142"/>
      <c r="UOO1" s="142"/>
      <c r="UOP1" s="142"/>
      <c r="UOQ1" s="142"/>
      <c r="UOR1" s="142"/>
      <c r="UOS1" s="142"/>
      <c r="UOT1" s="142"/>
      <c r="UOU1" s="142"/>
      <c r="UOV1" s="142"/>
      <c r="UOW1" s="142"/>
      <c r="UOX1" s="142"/>
      <c r="UOY1" s="142"/>
      <c r="UOZ1" s="142"/>
      <c r="UPA1" s="142"/>
      <c r="UPB1" s="142"/>
      <c r="UPC1" s="142"/>
      <c r="UPD1" s="142"/>
      <c r="UPE1" s="142"/>
      <c r="UPF1" s="142"/>
      <c r="UPG1" s="142"/>
      <c r="UPH1" s="142"/>
      <c r="UPI1" s="142"/>
      <c r="UPJ1" s="142"/>
      <c r="UPK1" s="142"/>
      <c r="UPL1" s="142"/>
      <c r="UPM1" s="142"/>
      <c r="UPN1" s="142"/>
      <c r="UPO1" s="142"/>
      <c r="UPP1" s="142"/>
      <c r="UPQ1" s="142"/>
      <c r="UPR1" s="142"/>
      <c r="UPS1" s="142"/>
      <c r="UPT1" s="142"/>
      <c r="UPU1" s="142"/>
      <c r="UPV1" s="142"/>
      <c r="UPW1" s="142"/>
      <c r="UPX1" s="142"/>
      <c r="UPY1" s="142"/>
      <c r="UPZ1" s="142"/>
      <c r="UQA1" s="142"/>
      <c r="UQB1" s="142"/>
      <c r="UQC1" s="142"/>
      <c r="UQD1" s="142"/>
      <c r="UQE1" s="142"/>
      <c r="UQF1" s="142"/>
      <c r="UQG1" s="142"/>
      <c r="UQH1" s="142"/>
      <c r="UQI1" s="142"/>
      <c r="UQJ1" s="142"/>
      <c r="UQK1" s="142"/>
      <c r="UQL1" s="142"/>
      <c r="UQM1" s="142"/>
      <c r="UQN1" s="142"/>
      <c r="UQO1" s="142"/>
      <c r="UQP1" s="142"/>
      <c r="UQQ1" s="142"/>
      <c r="UQR1" s="142"/>
      <c r="UQS1" s="142"/>
      <c r="UQT1" s="142"/>
      <c r="UQU1" s="142"/>
      <c r="UQV1" s="142"/>
      <c r="UQW1" s="142"/>
      <c r="UQX1" s="142"/>
      <c r="UQY1" s="142"/>
      <c r="UQZ1" s="142"/>
      <c r="URA1" s="142"/>
      <c r="URB1" s="142"/>
      <c r="URC1" s="142"/>
      <c r="URD1" s="142"/>
      <c r="URE1" s="142"/>
      <c r="URF1" s="142"/>
      <c r="URG1" s="142"/>
      <c r="URH1" s="142"/>
      <c r="URI1" s="142"/>
      <c r="URJ1" s="142"/>
      <c r="URK1" s="142"/>
      <c r="URL1" s="142"/>
      <c r="URM1" s="142"/>
      <c r="URN1" s="142"/>
      <c r="URO1" s="142"/>
      <c r="URP1" s="142"/>
      <c r="URQ1" s="142"/>
      <c r="URR1" s="142"/>
      <c r="URS1" s="142"/>
      <c r="URT1" s="142"/>
      <c r="URU1" s="142"/>
      <c r="URV1" s="142"/>
      <c r="URW1" s="142"/>
      <c r="URX1" s="142"/>
      <c r="URY1" s="142"/>
      <c r="URZ1" s="142"/>
      <c r="USA1" s="142"/>
      <c r="USB1" s="142"/>
      <c r="USC1" s="142"/>
      <c r="USD1" s="142"/>
      <c r="USE1" s="142"/>
      <c r="USF1" s="142"/>
      <c r="USG1" s="142"/>
      <c r="USH1" s="142"/>
      <c r="USI1" s="142"/>
      <c r="USJ1" s="142"/>
      <c r="USK1" s="142"/>
      <c r="USL1" s="142"/>
      <c r="USM1" s="142"/>
      <c r="USN1" s="142"/>
      <c r="USO1" s="142"/>
      <c r="USP1" s="142"/>
      <c r="USQ1" s="142"/>
      <c r="USR1" s="142"/>
      <c r="USS1" s="142"/>
      <c r="UST1" s="142"/>
      <c r="USU1" s="142"/>
      <c r="USV1" s="142"/>
      <c r="USW1" s="142"/>
      <c r="USX1" s="142"/>
      <c r="USY1" s="142"/>
      <c r="USZ1" s="142"/>
      <c r="UTA1" s="142"/>
      <c r="UTB1" s="142"/>
      <c r="UTC1" s="142"/>
      <c r="UTD1" s="142"/>
      <c r="UTE1" s="142"/>
      <c r="UTF1" s="142"/>
      <c r="UTG1" s="142"/>
      <c r="UTH1" s="142"/>
      <c r="UTI1" s="142"/>
      <c r="UTJ1" s="142"/>
      <c r="UTK1" s="142"/>
      <c r="UTL1" s="142"/>
      <c r="UTM1" s="142"/>
      <c r="UTN1" s="142"/>
      <c r="UTO1" s="142"/>
      <c r="UTP1" s="142"/>
      <c r="UTQ1" s="142"/>
      <c r="UTR1" s="142"/>
      <c r="UTS1" s="142"/>
      <c r="UTT1" s="142"/>
      <c r="UTU1" s="142"/>
      <c r="UTV1" s="142"/>
      <c r="UTW1" s="142"/>
      <c r="UTX1" s="142"/>
      <c r="UTY1" s="142"/>
      <c r="UTZ1" s="142"/>
      <c r="UUA1" s="142"/>
      <c r="UUB1" s="142"/>
      <c r="UUC1" s="142"/>
      <c r="UUD1" s="142"/>
      <c r="UUE1" s="142"/>
      <c r="UUF1" s="142"/>
      <c r="UUG1" s="142"/>
      <c r="UUH1" s="142"/>
      <c r="UUI1" s="142"/>
      <c r="UUJ1" s="142"/>
      <c r="UUK1" s="142"/>
      <c r="UUL1" s="142"/>
      <c r="UUM1" s="142"/>
      <c r="UUN1" s="142"/>
      <c r="UUO1" s="142"/>
      <c r="UUP1" s="142"/>
      <c r="UUQ1" s="142"/>
      <c r="UUR1" s="142"/>
      <c r="UUS1" s="142"/>
      <c r="UUT1" s="142"/>
      <c r="UUU1" s="142"/>
      <c r="UUV1" s="142"/>
      <c r="UUW1" s="142"/>
      <c r="UUX1" s="142"/>
      <c r="UUY1" s="142"/>
      <c r="UUZ1" s="142"/>
      <c r="UVA1" s="142"/>
      <c r="UVB1" s="142"/>
      <c r="UVC1" s="142"/>
      <c r="UVD1" s="142"/>
      <c r="UVE1" s="142"/>
      <c r="UVF1" s="142"/>
      <c r="UVG1" s="142"/>
      <c r="UVH1" s="142"/>
      <c r="UVI1" s="142"/>
      <c r="UVJ1" s="142"/>
      <c r="UVK1" s="142"/>
      <c r="UVL1" s="142"/>
      <c r="UVM1" s="142"/>
      <c r="UVN1" s="142"/>
      <c r="UVO1" s="142"/>
      <c r="UVP1" s="142"/>
      <c r="UVQ1" s="142"/>
      <c r="UVR1" s="142"/>
      <c r="UVS1" s="142"/>
      <c r="UVT1" s="142"/>
      <c r="UVU1" s="142"/>
      <c r="UVV1" s="142"/>
      <c r="UVW1" s="142"/>
      <c r="UVX1" s="142"/>
      <c r="UVY1" s="142"/>
      <c r="UVZ1" s="142"/>
      <c r="UWA1" s="142"/>
      <c r="UWB1" s="142"/>
      <c r="UWC1" s="142"/>
      <c r="UWD1" s="142"/>
      <c r="UWE1" s="142"/>
      <c r="UWF1" s="142"/>
      <c r="UWG1" s="142"/>
      <c r="UWH1" s="142"/>
      <c r="UWI1" s="142"/>
      <c r="UWJ1" s="142"/>
      <c r="UWK1" s="142"/>
      <c r="UWL1" s="142"/>
      <c r="UWM1" s="142"/>
      <c r="UWN1" s="142"/>
      <c r="UWO1" s="142"/>
      <c r="UWP1" s="142"/>
      <c r="UWQ1" s="142"/>
      <c r="UWR1" s="142"/>
      <c r="UWS1" s="142"/>
      <c r="UWT1" s="142"/>
      <c r="UWU1" s="142"/>
      <c r="UWV1" s="142"/>
      <c r="UWW1" s="142"/>
      <c r="UWX1" s="142"/>
      <c r="UWY1" s="142"/>
      <c r="UWZ1" s="142"/>
      <c r="UXA1" s="142"/>
      <c r="UXB1" s="142"/>
      <c r="UXC1" s="142"/>
      <c r="UXD1" s="142"/>
      <c r="UXE1" s="142"/>
      <c r="UXF1" s="142"/>
      <c r="UXG1" s="142"/>
      <c r="UXH1" s="142"/>
      <c r="UXI1" s="142"/>
      <c r="UXJ1" s="142"/>
      <c r="UXK1" s="142"/>
      <c r="UXL1" s="142"/>
      <c r="UXM1" s="142"/>
      <c r="UXN1" s="142"/>
      <c r="UXO1" s="142"/>
      <c r="UXP1" s="142"/>
      <c r="UXQ1" s="142"/>
      <c r="UXR1" s="142"/>
      <c r="UXS1" s="142"/>
      <c r="UXT1" s="142"/>
      <c r="UXU1" s="142"/>
      <c r="UXV1" s="142"/>
      <c r="UXW1" s="142"/>
      <c r="UXX1" s="142"/>
      <c r="UXY1" s="142"/>
      <c r="UXZ1" s="142"/>
      <c r="UYA1" s="142"/>
      <c r="UYB1" s="142"/>
      <c r="UYC1" s="142"/>
      <c r="UYD1" s="142"/>
      <c r="UYE1" s="142"/>
      <c r="UYF1" s="142"/>
      <c r="UYG1" s="142"/>
      <c r="UYH1" s="142"/>
      <c r="UYI1" s="142"/>
      <c r="UYJ1" s="142"/>
      <c r="UYK1" s="142"/>
      <c r="UYL1" s="142"/>
      <c r="UYM1" s="142"/>
      <c r="UYN1" s="142"/>
      <c r="UYO1" s="142"/>
      <c r="UYP1" s="142"/>
      <c r="UYQ1" s="142"/>
      <c r="UYR1" s="142"/>
      <c r="UYS1" s="142"/>
      <c r="UYT1" s="142"/>
      <c r="UYU1" s="142"/>
      <c r="UYV1" s="142"/>
      <c r="UYW1" s="142"/>
      <c r="UYX1" s="142"/>
      <c r="UYY1" s="142"/>
      <c r="UYZ1" s="142"/>
      <c r="UZA1" s="142"/>
      <c r="UZB1" s="142"/>
      <c r="UZC1" s="142"/>
      <c r="UZD1" s="142"/>
      <c r="UZE1" s="142"/>
      <c r="UZF1" s="142"/>
      <c r="UZG1" s="142"/>
      <c r="UZH1" s="142"/>
      <c r="UZI1" s="142"/>
      <c r="UZJ1" s="142"/>
      <c r="UZK1" s="142"/>
      <c r="UZL1" s="142"/>
      <c r="UZM1" s="142"/>
      <c r="UZN1" s="142"/>
      <c r="UZO1" s="142"/>
      <c r="UZP1" s="142"/>
      <c r="UZQ1" s="142"/>
      <c r="UZR1" s="142"/>
      <c r="UZS1" s="142"/>
      <c r="UZT1" s="142"/>
      <c r="UZU1" s="142"/>
      <c r="UZV1" s="142"/>
      <c r="UZW1" s="142"/>
      <c r="UZX1" s="142"/>
      <c r="UZY1" s="142"/>
      <c r="UZZ1" s="142"/>
      <c r="VAA1" s="142"/>
      <c r="VAB1" s="142"/>
      <c r="VAC1" s="142"/>
      <c r="VAD1" s="142"/>
      <c r="VAE1" s="142"/>
      <c r="VAF1" s="142"/>
      <c r="VAG1" s="142"/>
      <c r="VAH1" s="142"/>
      <c r="VAI1" s="142"/>
      <c r="VAJ1" s="142"/>
      <c r="VAK1" s="142"/>
      <c r="VAL1" s="142"/>
      <c r="VAM1" s="142"/>
      <c r="VAN1" s="142"/>
      <c r="VAO1" s="142"/>
      <c r="VAP1" s="142"/>
      <c r="VAQ1" s="142"/>
      <c r="VAR1" s="142"/>
      <c r="VAS1" s="142"/>
      <c r="VAT1" s="142"/>
      <c r="VAU1" s="142"/>
      <c r="VAV1" s="142"/>
      <c r="VAW1" s="142"/>
      <c r="VAX1" s="142"/>
      <c r="VAY1" s="142"/>
      <c r="VAZ1" s="142"/>
      <c r="VBA1" s="142"/>
      <c r="VBB1" s="142"/>
      <c r="VBC1" s="142"/>
      <c r="VBD1" s="142"/>
      <c r="VBE1" s="142"/>
      <c r="VBF1" s="142"/>
      <c r="VBG1" s="142"/>
      <c r="VBH1" s="142"/>
      <c r="VBI1" s="142"/>
      <c r="VBJ1" s="142"/>
      <c r="VBK1" s="142"/>
      <c r="VBL1" s="142"/>
      <c r="VBM1" s="142"/>
      <c r="VBN1" s="142"/>
      <c r="VBO1" s="142"/>
      <c r="VBP1" s="142"/>
      <c r="VBQ1" s="142"/>
      <c r="VBR1" s="142"/>
      <c r="VBS1" s="142"/>
      <c r="VBT1" s="142"/>
      <c r="VBU1" s="142"/>
      <c r="VBV1" s="142"/>
      <c r="VBW1" s="142"/>
      <c r="VBX1" s="142"/>
      <c r="VBY1" s="142"/>
      <c r="VBZ1" s="142"/>
      <c r="VCA1" s="142"/>
      <c r="VCB1" s="142"/>
      <c r="VCC1" s="142"/>
      <c r="VCD1" s="142"/>
      <c r="VCE1" s="142"/>
      <c r="VCF1" s="142"/>
      <c r="VCG1" s="142"/>
      <c r="VCH1" s="142"/>
      <c r="VCI1" s="142"/>
      <c r="VCJ1" s="142"/>
      <c r="VCK1" s="142"/>
      <c r="VCL1" s="142"/>
      <c r="VCM1" s="142"/>
      <c r="VCN1" s="142"/>
      <c r="VCO1" s="142"/>
      <c r="VCP1" s="142"/>
      <c r="VCQ1" s="142"/>
      <c r="VCR1" s="142"/>
      <c r="VCS1" s="142"/>
      <c r="VCT1" s="142"/>
      <c r="VCU1" s="142"/>
      <c r="VCV1" s="142"/>
      <c r="VCW1" s="142"/>
      <c r="VCX1" s="142"/>
      <c r="VCY1" s="142"/>
      <c r="VCZ1" s="142"/>
      <c r="VDA1" s="142"/>
      <c r="VDB1" s="142"/>
      <c r="VDC1" s="142"/>
      <c r="VDD1" s="142"/>
      <c r="VDE1" s="142"/>
      <c r="VDF1" s="142"/>
      <c r="VDG1" s="142"/>
      <c r="VDH1" s="142"/>
      <c r="VDI1" s="142"/>
      <c r="VDJ1" s="142"/>
      <c r="VDK1" s="142"/>
      <c r="VDL1" s="142"/>
      <c r="VDM1" s="142"/>
      <c r="VDN1" s="142"/>
      <c r="VDO1" s="142"/>
      <c r="VDP1" s="142"/>
      <c r="VDQ1" s="142"/>
      <c r="VDR1" s="142"/>
      <c r="VDS1" s="142"/>
      <c r="VDT1" s="142"/>
      <c r="VDU1" s="142"/>
      <c r="VDV1" s="142"/>
      <c r="VDW1" s="142"/>
      <c r="VDX1" s="142"/>
      <c r="VDY1" s="142"/>
      <c r="VDZ1" s="142"/>
      <c r="VEA1" s="142"/>
      <c r="VEB1" s="142"/>
      <c r="VEC1" s="142"/>
      <c r="VED1" s="142"/>
      <c r="VEE1" s="142"/>
      <c r="VEF1" s="142"/>
      <c r="VEG1" s="142"/>
      <c r="VEH1" s="142"/>
      <c r="VEI1" s="142"/>
      <c r="VEJ1" s="142"/>
      <c r="VEK1" s="142"/>
      <c r="VEL1" s="142"/>
      <c r="VEM1" s="142"/>
      <c r="VEN1" s="142"/>
      <c r="VEO1" s="142"/>
      <c r="VEP1" s="142"/>
      <c r="VEQ1" s="142"/>
      <c r="VER1" s="142"/>
      <c r="VES1" s="142"/>
      <c r="VET1" s="142"/>
      <c r="VEU1" s="142"/>
      <c r="VEV1" s="142"/>
      <c r="VEW1" s="142"/>
      <c r="VEX1" s="142"/>
      <c r="VEY1" s="142"/>
      <c r="VEZ1" s="142"/>
      <c r="VFA1" s="142"/>
      <c r="VFB1" s="142"/>
      <c r="VFC1" s="142"/>
      <c r="VFD1" s="142"/>
      <c r="VFE1" s="142"/>
      <c r="VFF1" s="142"/>
      <c r="VFG1" s="142"/>
      <c r="VFH1" s="142"/>
      <c r="VFI1" s="142"/>
      <c r="VFJ1" s="142"/>
      <c r="VFK1" s="142"/>
      <c r="VFL1" s="142"/>
      <c r="VFM1" s="142"/>
      <c r="VFN1" s="142"/>
      <c r="VFO1" s="142"/>
      <c r="VFP1" s="142"/>
      <c r="VFQ1" s="142"/>
      <c r="VFR1" s="142"/>
      <c r="VFS1" s="142"/>
      <c r="VFT1" s="142"/>
      <c r="VFU1" s="142"/>
      <c r="VFV1" s="142"/>
      <c r="VFW1" s="142"/>
      <c r="VFX1" s="142"/>
      <c r="VFY1" s="142"/>
      <c r="VFZ1" s="142"/>
      <c r="VGA1" s="142"/>
      <c r="VGB1" s="142"/>
      <c r="VGC1" s="142"/>
      <c r="VGD1" s="142"/>
      <c r="VGE1" s="142"/>
      <c r="VGF1" s="142"/>
      <c r="VGG1" s="142"/>
      <c r="VGH1" s="142"/>
      <c r="VGI1" s="142"/>
      <c r="VGJ1" s="142"/>
      <c r="VGK1" s="142"/>
      <c r="VGL1" s="142"/>
      <c r="VGM1" s="142"/>
      <c r="VGN1" s="142"/>
      <c r="VGO1" s="142"/>
      <c r="VGP1" s="142"/>
      <c r="VGQ1" s="142"/>
      <c r="VGR1" s="142"/>
      <c r="VGS1" s="142"/>
      <c r="VGT1" s="142"/>
      <c r="VGU1" s="142"/>
      <c r="VGV1" s="142"/>
      <c r="VGW1" s="142"/>
      <c r="VGX1" s="142"/>
      <c r="VGY1" s="142"/>
      <c r="VGZ1" s="142"/>
      <c r="VHA1" s="142"/>
      <c r="VHB1" s="142"/>
      <c r="VHC1" s="142"/>
      <c r="VHD1" s="142"/>
      <c r="VHE1" s="142"/>
      <c r="VHF1" s="142"/>
      <c r="VHG1" s="142"/>
      <c r="VHH1" s="142"/>
      <c r="VHI1" s="142"/>
      <c r="VHJ1" s="142"/>
      <c r="VHK1" s="142"/>
      <c r="VHL1" s="142"/>
      <c r="VHM1" s="142"/>
      <c r="VHN1" s="142"/>
      <c r="VHO1" s="142"/>
      <c r="VHP1" s="142"/>
      <c r="VHQ1" s="142"/>
      <c r="VHR1" s="142"/>
      <c r="VHS1" s="142"/>
      <c r="VHT1" s="142"/>
      <c r="VHU1" s="142"/>
      <c r="VHV1" s="142"/>
      <c r="VHW1" s="142"/>
      <c r="VHX1" s="142"/>
      <c r="VHY1" s="142"/>
      <c r="VHZ1" s="142"/>
      <c r="VIA1" s="142"/>
      <c r="VIB1" s="142"/>
      <c r="VIC1" s="142"/>
      <c r="VID1" s="142"/>
      <c r="VIE1" s="142"/>
      <c r="VIF1" s="142"/>
      <c r="VIG1" s="142"/>
      <c r="VIH1" s="142"/>
      <c r="VII1" s="142"/>
      <c r="VIJ1" s="142"/>
      <c r="VIK1" s="142"/>
      <c r="VIL1" s="142"/>
      <c r="VIM1" s="142"/>
      <c r="VIN1" s="142"/>
      <c r="VIO1" s="142"/>
      <c r="VIP1" s="142"/>
      <c r="VIQ1" s="142"/>
      <c r="VIR1" s="142"/>
      <c r="VIS1" s="142"/>
      <c r="VIT1" s="142"/>
      <c r="VIU1" s="142"/>
      <c r="VIV1" s="142"/>
      <c r="VIW1" s="142"/>
      <c r="VIX1" s="142"/>
      <c r="VIY1" s="142"/>
      <c r="VIZ1" s="142"/>
      <c r="VJA1" s="142"/>
      <c r="VJB1" s="142"/>
      <c r="VJC1" s="142"/>
      <c r="VJD1" s="142"/>
      <c r="VJE1" s="142"/>
      <c r="VJF1" s="142"/>
      <c r="VJG1" s="142"/>
      <c r="VJH1" s="142"/>
      <c r="VJI1" s="142"/>
      <c r="VJJ1" s="142"/>
      <c r="VJK1" s="142"/>
      <c r="VJL1" s="142"/>
      <c r="VJM1" s="142"/>
      <c r="VJN1" s="142"/>
      <c r="VJO1" s="142"/>
      <c r="VJP1" s="142"/>
      <c r="VJQ1" s="142"/>
      <c r="VJR1" s="142"/>
      <c r="VJS1" s="142"/>
      <c r="VJT1" s="142"/>
      <c r="VJU1" s="142"/>
      <c r="VJV1" s="142"/>
      <c r="VJW1" s="142"/>
      <c r="VJX1" s="142"/>
      <c r="VJY1" s="142"/>
      <c r="VJZ1" s="142"/>
      <c r="VKA1" s="142"/>
      <c r="VKB1" s="142"/>
      <c r="VKC1" s="142"/>
      <c r="VKD1" s="142"/>
      <c r="VKE1" s="142"/>
      <c r="VKF1" s="142"/>
      <c r="VKG1" s="142"/>
      <c r="VKH1" s="142"/>
      <c r="VKI1" s="142"/>
      <c r="VKJ1" s="142"/>
      <c r="VKK1" s="142"/>
      <c r="VKL1" s="142"/>
      <c r="VKM1" s="142"/>
      <c r="VKN1" s="142"/>
      <c r="VKO1" s="142"/>
      <c r="VKP1" s="142"/>
      <c r="VKQ1" s="142"/>
      <c r="VKR1" s="142"/>
      <c r="VKS1" s="142"/>
      <c r="VKT1" s="142"/>
      <c r="VKU1" s="142"/>
      <c r="VKV1" s="142"/>
      <c r="VKW1" s="142"/>
      <c r="VKX1" s="142"/>
      <c r="VKY1" s="142"/>
      <c r="VKZ1" s="142"/>
      <c r="VLA1" s="142"/>
      <c r="VLB1" s="142"/>
      <c r="VLC1" s="142"/>
      <c r="VLD1" s="142"/>
      <c r="VLE1" s="142"/>
      <c r="VLF1" s="142"/>
      <c r="VLG1" s="142"/>
      <c r="VLH1" s="142"/>
      <c r="VLI1" s="142"/>
      <c r="VLJ1" s="142"/>
      <c r="VLK1" s="142"/>
      <c r="VLL1" s="142"/>
      <c r="VLM1" s="142"/>
      <c r="VLN1" s="142"/>
      <c r="VLO1" s="142"/>
      <c r="VLP1" s="142"/>
      <c r="VLQ1" s="142"/>
      <c r="VLR1" s="142"/>
      <c r="VLS1" s="142"/>
      <c r="VLT1" s="142"/>
      <c r="VLU1" s="142"/>
      <c r="VLV1" s="142"/>
      <c r="VLW1" s="142"/>
      <c r="VLX1" s="142"/>
      <c r="VLY1" s="142"/>
      <c r="VLZ1" s="142"/>
      <c r="VMA1" s="142"/>
      <c r="VMB1" s="142"/>
      <c r="VMC1" s="142"/>
      <c r="VMD1" s="142"/>
      <c r="VME1" s="142"/>
      <c r="VMF1" s="142"/>
      <c r="VMG1" s="142"/>
      <c r="VMH1" s="142"/>
      <c r="VMI1" s="142"/>
      <c r="VMJ1" s="142"/>
      <c r="VMK1" s="142"/>
      <c r="VML1" s="142"/>
      <c r="VMM1" s="142"/>
      <c r="VMN1" s="142"/>
      <c r="VMO1" s="142"/>
      <c r="VMP1" s="142"/>
      <c r="VMQ1" s="142"/>
      <c r="VMR1" s="142"/>
      <c r="VMS1" s="142"/>
      <c r="VMT1" s="142"/>
      <c r="VMU1" s="142"/>
      <c r="VMV1" s="142"/>
      <c r="VMW1" s="142"/>
      <c r="VMX1" s="142"/>
      <c r="VMY1" s="142"/>
      <c r="VMZ1" s="142"/>
      <c r="VNA1" s="142"/>
      <c r="VNB1" s="142"/>
      <c r="VNC1" s="142"/>
      <c r="VND1" s="142"/>
      <c r="VNE1" s="142"/>
      <c r="VNF1" s="142"/>
      <c r="VNG1" s="142"/>
      <c r="VNH1" s="142"/>
      <c r="VNI1" s="142"/>
      <c r="VNJ1" s="142"/>
      <c r="VNK1" s="142"/>
      <c r="VNL1" s="142"/>
      <c r="VNM1" s="142"/>
      <c r="VNN1" s="142"/>
      <c r="VNO1" s="142"/>
      <c r="VNP1" s="142"/>
      <c r="VNQ1" s="142"/>
      <c r="VNR1" s="142"/>
      <c r="VNS1" s="142"/>
      <c r="VNT1" s="142"/>
      <c r="VNU1" s="142"/>
      <c r="VNV1" s="142"/>
      <c r="VNW1" s="142"/>
      <c r="VNX1" s="142"/>
      <c r="VNY1" s="142"/>
      <c r="VNZ1" s="142"/>
      <c r="VOA1" s="142"/>
      <c r="VOB1" s="142"/>
      <c r="VOC1" s="142"/>
      <c r="VOD1" s="142"/>
      <c r="VOE1" s="142"/>
      <c r="VOF1" s="142"/>
      <c r="VOG1" s="142"/>
      <c r="VOH1" s="142"/>
      <c r="VOI1" s="142"/>
      <c r="VOJ1" s="142"/>
      <c r="VOK1" s="142"/>
      <c r="VOL1" s="142"/>
      <c r="VOM1" s="142"/>
      <c r="VON1" s="142"/>
      <c r="VOO1" s="142"/>
      <c r="VOP1" s="142"/>
      <c r="VOQ1" s="142"/>
      <c r="VOR1" s="142"/>
      <c r="VOS1" s="142"/>
      <c r="VOT1" s="142"/>
      <c r="VOU1" s="142"/>
      <c r="VOV1" s="142"/>
      <c r="VOW1" s="142"/>
      <c r="VOX1" s="142"/>
      <c r="VOY1" s="142"/>
      <c r="VOZ1" s="142"/>
      <c r="VPA1" s="142"/>
      <c r="VPB1" s="142"/>
      <c r="VPC1" s="142"/>
      <c r="VPD1" s="142"/>
      <c r="VPE1" s="142"/>
      <c r="VPF1" s="142"/>
      <c r="VPG1" s="142"/>
      <c r="VPH1" s="142"/>
      <c r="VPI1" s="142"/>
      <c r="VPJ1" s="142"/>
      <c r="VPK1" s="142"/>
      <c r="VPL1" s="142"/>
      <c r="VPM1" s="142"/>
      <c r="VPN1" s="142"/>
      <c r="VPO1" s="142"/>
      <c r="VPP1" s="142"/>
      <c r="VPQ1" s="142"/>
      <c r="VPR1" s="142"/>
      <c r="VPS1" s="142"/>
      <c r="VPT1" s="142"/>
      <c r="VPU1" s="142"/>
      <c r="VPV1" s="142"/>
      <c r="VPW1" s="142"/>
      <c r="VPX1" s="142"/>
      <c r="VPY1" s="142"/>
      <c r="VPZ1" s="142"/>
      <c r="VQA1" s="142"/>
      <c r="VQB1" s="142"/>
      <c r="VQC1" s="142"/>
      <c r="VQD1" s="142"/>
      <c r="VQE1" s="142"/>
      <c r="VQF1" s="142"/>
      <c r="VQG1" s="142"/>
      <c r="VQH1" s="142"/>
      <c r="VQI1" s="142"/>
      <c r="VQJ1" s="142"/>
      <c r="VQK1" s="142"/>
      <c r="VQL1" s="142"/>
      <c r="VQM1" s="142"/>
      <c r="VQN1" s="142"/>
      <c r="VQO1" s="142"/>
      <c r="VQP1" s="142"/>
      <c r="VQQ1" s="142"/>
      <c r="VQR1" s="142"/>
      <c r="VQS1" s="142"/>
      <c r="VQT1" s="142"/>
      <c r="VQU1" s="142"/>
      <c r="VQV1" s="142"/>
      <c r="VQW1" s="142"/>
      <c r="VQX1" s="142"/>
      <c r="VQY1" s="142"/>
      <c r="VQZ1" s="142"/>
      <c r="VRA1" s="142"/>
      <c r="VRB1" s="142"/>
      <c r="VRC1" s="142"/>
      <c r="VRD1" s="142"/>
      <c r="VRE1" s="142"/>
      <c r="VRF1" s="142"/>
      <c r="VRG1" s="142"/>
      <c r="VRH1" s="142"/>
      <c r="VRI1" s="142"/>
      <c r="VRJ1" s="142"/>
      <c r="VRK1" s="142"/>
      <c r="VRL1" s="142"/>
      <c r="VRM1" s="142"/>
      <c r="VRN1" s="142"/>
      <c r="VRO1" s="142"/>
      <c r="VRP1" s="142"/>
      <c r="VRQ1" s="142"/>
      <c r="VRR1" s="142"/>
      <c r="VRS1" s="142"/>
      <c r="VRT1" s="142"/>
      <c r="VRU1" s="142"/>
      <c r="VRV1" s="142"/>
      <c r="VRW1" s="142"/>
      <c r="VRX1" s="142"/>
      <c r="VRY1" s="142"/>
      <c r="VRZ1" s="142"/>
      <c r="VSA1" s="142"/>
      <c r="VSB1" s="142"/>
      <c r="VSC1" s="142"/>
      <c r="VSD1" s="142"/>
      <c r="VSE1" s="142"/>
      <c r="VSF1" s="142"/>
      <c r="VSG1" s="142"/>
      <c r="VSH1" s="142"/>
      <c r="VSI1" s="142"/>
      <c r="VSJ1" s="142"/>
      <c r="VSK1" s="142"/>
      <c r="VSL1" s="142"/>
      <c r="VSM1" s="142"/>
      <c r="VSN1" s="142"/>
      <c r="VSO1" s="142"/>
      <c r="VSP1" s="142"/>
      <c r="VSQ1" s="142"/>
      <c r="VSR1" s="142"/>
      <c r="VSS1" s="142"/>
      <c r="VST1" s="142"/>
      <c r="VSU1" s="142"/>
      <c r="VSV1" s="142"/>
      <c r="VSW1" s="142"/>
      <c r="VSX1" s="142"/>
      <c r="VSY1" s="142"/>
      <c r="VSZ1" s="142"/>
      <c r="VTA1" s="142"/>
      <c r="VTB1" s="142"/>
      <c r="VTC1" s="142"/>
      <c r="VTD1" s="142"/>
      <c r="VTE1" s="142"/>
      <c r="VTF1" s="142"/>
      <c r="VTG1" s="142"/>
      <c r="VTH1" s="142"/>
      <c r="VTI1" s="142"/>
      <c r="VTJ1" s="142"/>
      <c r="VTK1" s="142"/>
      <c r="VTL1" s="142"/>
      <c r="VTM1" s="142"/>
      <c r="VTN1" s="142"/>
      <c r="VTO1" s="142"/>
      <c r="VTP1" s="142"/>
      <c r="VTQ1" s="142"/>
      <c r="VTR1" s="142"/>
      <c r="VTS1" s="142"/>
      <c r="VTT1" s="142"/>
      <c r="VTU1" s="142"/>
      <c r="VTV1" s="142"/>
      <c r="VTW1" s="142"/>
      <c r="VTX1" s="142"/>
      <c r="VTY1" s="142"/>
      <c r="VTZ1" s="142"/>
      <c r="VUA1" s="142"/>
      <c r="VUB1" s="142"/>
      <c r="VUC1" s="142"/>
      <c r="VUD1" s="142"/>
      <c r="VUE1" s="142"/>
      <c r="VUF1" s="142"/>
      <c r="VUG1" s="142"/>
      <c r="VUH1" s="142"/>
      <c r="VUI1" s="142"/>
      <c r="VUJ1" s="142"/>
      <c r="VUK1" s="142"/>
      <c r="VUL1" s="142"/>
      <c r="VUM1" s="142"/>
      <c r="VUN1" s="142"/>
      <c r="VUO1" s="142"/>
      <c r="VUP1" s="142"/>
      <c r="VUQ1" s="142"/>
      <c r="VUR1" s="142"/>
      <c r="VUS1" s="142"/>
      <c r="VUT1" s="142"/>
      <c r="VUU1" s="142"/>
      <c r="VUV1" s="142"/>
      <c r="VUW1" s="142"/>
      <c r="VUX1" s="142"/>
      <c r="VUY1" s="142"/>
      <c r="VUZ1" s="142"/>
      <c r="VVA1" s="142"/>
      <c r="VVB1" s="142"/>
      <c r="VVC1" s="142"/>
      <c r="VVD1" s="142"/>
      <c r="VVE1" s="142"/>
      <c r="VVF1" s="142"/>
      <c r="VVG1" s="142"/>
      <c r="VVH1" s="142"/>
      <c r="VVI1" s="142"/>
      <c r="VVJ1" s="142"/>
      <c r="VVK1" s="142"/>
      <c r="VVL1" s="142"/>
      <c r="VVM1" s="142"/>
      <c r="VVN1" s="142"/>
      <c r="VVO1" s="142"/>
      <c r="VVP1" s="142"/>
      <c r="VVQ1" s="142"/>
      <c r="VVR1" s="142"/>
      <c r="VVS1" s="142"/>
      <c r="VVT1" s="142"/>
      <c r="VVU1" s="142"/>
      <c r="VVV1" s="142"/>
      <c r="VVW1" s="142"/>
      <c r="VVX1" s="142"/>
      <c r="VVY1" s="142"/>
      <c r="VVZ1" s="142"/>
      <c r="VWA1" s="142"/>
      <c r="VWB1" s="142"/>
      <c r="VWC1" s="142"/>
      <c r="VWD1" s="142"/>
      <c r="VWE1" s="142"/>
      <c r="VWF1" s="142"/>
      <c r="VWG1" s="142"/>
      <c r="VWH1" s="142"/>
      <c r="VWI1" s="142"/>
      <c r="VWJ1" s="142"/>
      <c r="VWK1" s="142"/>
      <c r="VWL1" s="142"/>
      <c r="VWM1" s="142"/>
      <c r="VWN1" s="142"/>
      <c r="VWO1" s="142"/>
      <c r="VWP1" s="142"/>
      <c r="VWQ1" s="142"/>
      <c r="VWR1" s="142"/>
      <c r="VWS1" s="142"/>
      <c r="VWT1" s="142"/>
      <c r="VWU1" s="142"/>
      <c r="VWV1" s="142"/>
      <c r="VWW1" s="142"/>
      <c r="VWX1" s="142"/>
      <c r="VWY1" s="142"/>
      <c r="VWZ1" s="142"/>
      <c r="VXA1" s="142"/>
      <c r="VXB1" s="142"/>
      <c r="VXC1" s="142"/>
      <c r="VXD1" s="142"/>
      <c r="VXE1" s="142"/>
      <c r="VXF1" s="142"/>
      <c r="VXG1" s="142"/>
      <c r="VXH1" s="142"/>
      <c r="VXI1" s="142"/>
      <c r="VXJ1" s="142"/>
      <c r="VXK1" s="142"/>
      <c r="VXL1" s="142"/>
      <c r="VXM1" s="142"/>
      <c r="VXN1" s="142"/>
      <c r="VXO1" s="142"/>
      <c r="VXP1" s="142"/>
      <c r="VXQ1" s="142"/>
      <c r="VXR1" s="142"/>
      <c r="VXS1" s="142"/>
      <c r="VXT1" s="142"/>
      <c r="VXU1" s="142"/>
      <c r="VXV1" s="142"/>
      <c r="VXW1" s="142"/>
      <c r="VXX1" s="142"/>
      <c r="VXY1" s="142"/>
      <c r="VXZ1" s="142"/>
      <c r="VYA1" s="142"/>
      <c r="VYB1" s="142"/>
      <c r="VYC1" s="142"/>
      <c r="VYD1" s="142"/>
      <c r="VYE1" s="142"/>
      <c r="VYF1" s="142"/>
      <c r="VYG1" s="142"/>
      <c r="VYH1" s="142"/>
      <c r="VYI1" s="142"/>
      <c r="VYJ1" s="142"/>
      <c r="VYK1" s="142"/>
      <c r="VYL1" s="142"/>
      <c r="VYM1" s="142"/>
      <c r="VYN1" s="142"/>
      <c r="VYO1" s="142"/>
      <c r="VYP1" s="142"/>
      <c r="VYQ1" s="142"/>
      <c r="VYR1" s="142"/>
      <c r="VYS1" s="142"/>
      <c r="VYT1" s="142"/>
      <c r="VYU1" s="142"/>
      <c r="VYV1" s="142"/>
      <c r="VYW1" s="142"/>
      <c r="VYX1" s="142"/>
      <c r="VYY1" s="142"/>
      <c r="VYZ1" s="142"/>
      <c r="VZA1" s="142"/>
      <c r="VZB1" s="142"/>
      <c r="VZC1" s="142"/>
      <c r="VZD1" s="142"/>
      <c r="VZE1" s="142"/>
      <c r="VZF1" s="142"/>
      <c r="VZG1" s="142"/>
      <c r="VZH1" s="142"/>
      <c r="VZI1" s="142"/>
      <c r="VZJ1" s="142"/>
      <c r="VZK1" s="142"/>
      <c r="VZL1" s="142"/>
      <c r="VZM1" s="142"/>
      <c r="VZN1" s="142"/>
      <c r="VZO1" s="142"/>
      <c r="VZP1" s="142"/>
      <c r="VZQ1" s="142"/>
      <c r="VZR1" s="142"/>
      <c r="VZS1" s="142"/>
      <c r="VZT1" s="142"/>
      <c r="VZU1" s="142"/>
      <c r="VZV1" s="142"/>
      <c r="VZW1" s="142"/>
      <c r="VZX1" s="142"/>
      <c r="VZY1" s="142"/>
      <c r="VZZ1" s="142"/>
      <c r="WAA1" s="142"/>
      <c r="WAB1" s="142"/>
      <c r="WAC1" s="142"/>
      <c r="WAD1" s="142"/>
      <c r="WAE1" s="142"/>
      <c r="WAF1" s="142"/>
      <c r="WAG1" s="142"/>
      <c r="WAH1" s="142"/>
      <c r="WAI1" s="142"/>
      <c r="WAJ1" s="142"/>
      <c r="WAK1" s="142"/>
      <c r="WAL1" s="142"/>
      <c r="WAM1" s="142"/>
      <c r="WAN1" s="142"/>
      <c r="WAO1" s="142"/>
      <c r="WAP1" s="142"/>
      <c r="WAQ1" s="142"/>
      <c r="WAR1" s="142"/>
      <c r="WAS1" s="142"/>
      <c r="WAT1" s="142"/>
      <c r="WAU1" s="142"/>
      <c r="WAV1" s="142"/>
      <c r="WAW1" s="142"/>
      <c r="WAX1" s="142"/>
      <c r="WAY1" s="142"/>
      <c r="WAZ1" s="142"/>
      <c r="WBA1" s="142"/>
      <c r="WBB1" s="142"/>
      <c r="WBC1" s="142"/>
      <c r="WBD1" s="142"/>
      <c r="WBE1" s="142"/>
      <c r="WBF1" s="142"/>
      <c r="WBG1" s="142"/>
      <c r="WBH1" s="142"/>
      <c r="WBI1" s="142"/>
      <c r="WBJ1" s="142"/>
      <c r="WBK1" s="142"/>
      <c r="WBL1" s="142"/>
      <c r="WBM1" s="142"/>
      <c r="WBN1" s="142"/>
      <c r="WBO1" s="142"/>
      <c r="WBP1" s="142"/>
      <c r="WBQ1" s="142"/>
      <c r="WBR1" s="142"/>
      <c r="WBS1" s="142"/>
      <c r="WBT1" s="142"/>
      <c r="WBU1" s="142"/>
      <c r="WBV1" s="142"/>
      <c r="WBW1" s="142"/>
      <c r="WBX1" s="142"/>
      <c r="WBY1" s="142"/>
      <c r="WBZ1" s="142"/>
      <c r="WCA1" s="142"/>
      <c r="WCB1" s="142"/>
      <c r="WCC1" s="142"/>
      <c r="WCD1" s="142"/>
      <c r="WCE1" s="142"/>
      <c r="WCF1" s="142"/>
      <c r="WCG1" s="142"/>
      <c r="WCH1" s="142"/>
      <c r="WCI1" s="142"/>
      <c r="WCJ1" s="142"/>
      <c r="WCK1" s="142"/>
      <c r="WCL1" s="142"/>
      <c r="WCM1" s="142"/>
      <c r="WCN1" s="142"/>
      <c r="WCO1" s="142"/>
      <c r="WCP1" s="142"/>
      <c r="WCQ1" s="142"/>
      <c r="WCR1" s="142"/>
      <c r="WCS1" s="142"/>
      <c r="WCT1" s="142"/>
      <c r="WCU1" s="142"/>
      <c r="WCV1" s="142"/>
      <c r="WCW1" s="142"/>
      <c r="WCX1" s="142"/>
      <c r="WCY1" s="142"/>
      <c r="WCZ1" s="142"/>
      <c r="WDA1" s="142"/>
      <c r="WDB1" s="142"/>
      <c r="WDC1" s="142"/>
      <c r="WDD1" s="142"/>
      <c r="WDE1" s="142"/>
      <c r="WDF1" s="142"/>
      <c r="WDG1" s="142"/>
      <c r="WDH1" s="142"/>
      <c r="WDI1" s="142"/>
      <c r="WDJ1" s="142"/>
      <c r="WDK1" s="142"/>
      <c r="WDL1" s="142"/>
      <c r="WDM1" s="142"/>
      <c r="WDN1" s="142"/>
      <c r="WDO1" s="142"/>
      <c r="WDP1" s="142"/>
      <c r="WDQ1" s="142"/>
      <c r="WDR1" s="142"/>
      <c r="WDS1" s="142"/>
      <c r="WDT1" s="142"/>
      <c r="WDU1" s="142"/>
      <c r="WDV1" s="142"/>
      <c r="WDW1" s="142"/>
      <c r="WDX1" s="142"/>
      <c r="WDY1" s="142"/>
      <c r="WDZ1" s="142"/>
      <c r="WEA1" s="142"/>
      <c r="WEB1" s="142"/>
      <c r="WEC1" s="142"/>
      <c r="WED1" s="142"/>
      <c r="WEE1" s="142"/>
      <c r="WEF1" s="142"/>
      <c r="WEG1" s="142"/>
      <c r="WEH1" s="142"/>
      <c r="WEI1" s="142"/>
      <c r="WEJ1" s="142"/>
      <c r="WEK1" s="142"/>
      <c r="WEL1" s="142"/>
      <c r="WEM1" s="142"/>
      <c r="WEN1" s="142"/>
      <c r="WEO1" s="142"/>
      <c r="WEP1" s="142"/>
      <c r="WEQ1" s="142"/>
      <c r="WER1" s="142"/>
      <c r="WES1" s="142"/>
      <c r="WET1" s="142"/>
      <c r="WEU1" s="142"/>
      <c r="WEV1" s="142"/>
      <c r="WEW1" s="142"/>
      <c r="WEX1" s="142"/>
      <c r="WEY1" s="142"/>
      <c r="WEZ1" s="142"/>
      <c r="WFA1" s="142"/>
      <c r="WFB1" s="142"/>
      <c r="WFC1" s="142"/>
      <c r="WFD1" s="142"/>
      <c r="WFE1" s="142"/>
      <c r="WFF1" s="142"/>
      <c r="WFG1" s="142"/>
      <c r="WFH1" s="142"/>
      <c r="WFI1" s="142"/>
      <c r="WFJ1" s="142"/>
      <c r="WFK1" s="142"/>
      <c r="WFL1" s="142"/>
      <c r="WFM1" s="142"/>
      <c r="WFN1" s="142"/>
      <c r="WFO1" s="142"/>
      <c r="WFP1" s="142"/>
      <c r="WFQ1" s="142"/>
      <c r="WFR1" s="142"/>
      <c r="WFS1" s="142"/>
      <c r="WFT1" s="142"/>
      <c r="WFU1" s="142"/>
      <c r="WFV1" s="142"/>
      <c r="WFW1" s="142"/>
      <c r="WFX1" s="142"/>
      <c r="WFY1" s="142"/>
      <c r="WFZ1" s="142"/>
      <c r="WGA1" s="142"/>
      <c r="WGB1" s="142"/>
      <c r="WGC1" s="142"/>
      <c r="WGD1" s="142"/>
      <c r="WGE1" s="142"/>
      <c r="WGF1" s="142"/>
      <c r="WGG1" s="142"/>
      <c r="WGH1" s="142"/>
      <c r="WGI1" s="142"/>
      <c r="WGJ1" s="142"/>
      <c r="WGK1" s="142"/>
      <c r="WGL1" s="142"/>
      <c r="WGM1" s="142"/>
      <c r="WGN1" s="142"/>
      <c r="WGO1" s="142"/>
      <c r="WGP1" s="142"/>
      <c r="WGQ1" s="142"/>
      <c r="WGR1" s="142"/>
      <c r="WGS1" s="142"/>
      <c r="WGT1" s="142"/>
      <c r="WGU1" s="142"/>
      <c r="WGV1" s="142"/>
      <c r="WGW1" s="142"/>
      <c r="WGX1" s="142"/>
      <c r="WGY1" s="142"/>
      <c r="WGZ1" s="142"/>
      <c r="WHA1" s="142"/>
      <c r="WHB1" s="142"/>
      <c r="WHC1" s="142"/>
      <c r="WHD1" s="142"/>
      <c r="WHE1" s="142"/>
      <c r="WHF1" s="142"/>
      <c r="WHG1" s="142"/>
      <c r="WHH1" s="142"/>
      <c r="WHI1" s="142"/>
      <c r="WHJ1" s="142"/>
      <c r="WHK1" s="142"/>
      <c r="WHL1" s="142"/>
      <c r="WHM1" s="142"/>
      <c r="WHN1" s="142"/>
      <c r="WHO1" s="142"/>
      <c r="WHP1" s="142"/>
      <c r="WHQ1" s="142"/>
      <c r="WHR1" s="142"/>
      <c r="WHS1" s="142"/>
      <c r="WHT1" s="142"/>
      <c r="WHU1" s="142"/>
      <c r="WHV1" s="142"/>
      <c r="WHW1" s="142"/>
      <c r="WHX1" s="142"/>
      <c r="WHY1" s="142"/>
      <c r="WHZ1" s="142"/>
      <c r="WIA1" s="142"/>
      <c r="WIB1" s="142"/>
      <c r="WIC1" s="142"/>
      <c r="WID1" s="142"/>
      <c r="WIE1" s="142"/>
      <c r="WIF1" s="142"/>
      <c r="WIG1" s="142"/>
      <c r="WIH1" s="142"/>
      <c r="WII1" s="142"/>
      <c r="WIJ1" s="142"/>
      <c r="WIK1" s="142"/>
      <c r="WIL1" s="142"/>
      <c r="WIM1" s="142"/>
      <c r="WIN1" s="142"/>
      <c r="WIO1" s="142"/>
      <c r="WIP1" s="142"/>
      <c r="WIQ1" s="142"/>
      <c r="WIR1" s="142"/>
      <c r="WIS1" s="142"/>
      <c r="WIT1" s="142"/>
      <c r="WIU1" s="142"/>
      <c r="WIV1" s="142"/>
      <c r="WIW1" s="142"/>
      <c r="WIX1" s="142"/>
      <c r="WIY1" s="142"/>
      <c r="WIZ1" s="142"/>
      <c r="WJA1" s="142"/>
      <c r="WJB1" s="142"/>
      <c r="WJC1" s="142"/>
      <c r="WJD1" s="142"/>
      <c r="WJE1" s="142"/>
      <c r="WJF1" s="142"/>
      <c r="WJG1" s="142"/>
      <c r="WJH1" s="142"/>
      <c r="WJI1" s="142"/>
      <c r="WJJ1" s="142"/>
      <c r="WJK1" s="142"/>
      <c r="WJL1" s="142"/>
      <c r="WJM1" s="142"/>
      <c r="WJN1" s="142"/>
      <c r="WJO1" s="142"/>
      <c r="WJP1" s="142"/>
      <c r="WJQ1" s="142"/>
      <c r="WJR1" s="142"/>
      <c r="WJS1" s="142"/>
      <c r="WJT1" s="142"/>
      <c r="WJU1" s="142"/>
      <c r="WJV1" s="142"/>
      <c r="WJW1" s="142"/>
      <c r="WJX1" s="142"/>
      <c r="WJY1" s="142"/>
      <c r="WJZ1" s="142"/>
      <c r="WKA1" s="142"/>
      <c r="WKB1" s="142"/>
      <c r="WKC1" s="142"/>
      <c r="WKD1" s="142"/>
      <c r="WKE1" s="142"/>
      <c r="WKF1" s="142"/>
      <c r="WKG1" s="142"/>
      <c r="WKH1" s="142"/>
      <c r="WKI1" s="142"/>
      <c r="WKJ1" s="142"/>
      <c r="WKK1" s="142"/>
      <c r="WKL1" s="142"/>
      <c r="WKM1" s="142"/>
      <c r="WKN1" s="142"/>
      <c r="WKO1" s="142"/>
      <c r="WKP1" s="142"/>
      <c r="WKQ1" s="142"/>
      <c r="WKR1" s="142"/>
      <c r="WKS1" s="142"/>
      <c r="WKT1" s="142"/>
      <c r="WKU1" s="142"/>
      <c r="WKV1" s="142"/>
      <c r="WKW1" s="142"/>
      <c r="WKX1" s="142"/>
      <c r="WKY1" s="142"/>
      <c r="WKZ1" s="142"/>
      <c r="WLA1" s="142"/>
      <c r="WLB1" s="142"/>
      <c r="WLC1" s="142"/>
      <c r="WLD1" s="142"/>
      <c r="WLE1" s="142"/>
      <c r="WLF1" s="142"/>
      <c r="WLG1" s="142"/>
      <c r="WLH1" s="142"/>
      <c r="WLI1" s="142"/>
      <c r="WLJ1" s="142"/>
      <c r="WLK1" s="142"/>
      <c r="WLL1" s="142"/>
      <c r="WLM1" s="142"/>
      <c r="WLN1" s="142"/>
      <c r="WLO1" s="142"/>
      <c r="WLP1" s="142"/>
      <c r="WLQ1" s="142"/>
      <c r="WLR1" s="142"/>
      <c r="WLS1" s="142"/>
      <c r="WLT1" s="142"/>
      <c r="WLU1" s="142"/>
      <c r="WLV1" s="142"/>
      <c r="WLW1" s="142"/>
      <c r="WLX1" s="142"/>
      <c r="WLY1" s="142"/>
      <c r="WLZ1" s="142"/>
      <c r="WMA1" s="142"/>
      <c r="WMB1" s="142"/>
      <c r="WMC1" s="142"/>
      <c r="WMD1" s="142"/>
      <c r="WME1" s="142"/>
      <c r="WMF1" s="142"/>
      <c r="WMG1" s="142"/>
      <c r="WMH1" s="142"/>
      <c r="WMI1" s="142"/>
      <c r="WMJ1" s="142"/>
      <c r="WMK1" s="142"/>
      <c r="WML1" s="142"/>
      <c r="WMM1" s="142"/>
      <c r="WMN1" s="142"/>
      <c r="WMO1" s="142"/>
      <c r="WMP1" s="142"/>
      <c r="WMQ1" s="142"/>
      <c r="WMR1" s="142"/>
      <c r="WMS1" s="142"/>
      <c r="WMT1" s="142"/>
      <c r="WMU1" s="142"/>
      <c r="WMV1" s="142"/>
      <c r="WMW1" s="142"/>
      <c r="WMX1" s="142"/>
      <c r="WMY1" s="142"/>
      <c r="WMZ1" s="142"/>
      <c r="WNA1" s="142"/>
      <c r="WNB1" s="142"/>
      <c r="WNC1" s="142"/>
      <c r="WND1" s="142"/>
      <c r="WNE1" s="142"/>
      <c r="WNF1" s="142"/>
      <c r="WNG1" s="142"/>
      <c r="WNH1" s="142"/>
      <c r="WNI1" s="142"/>
      <c r="WNJ1" s="142"/>
      <c r="WNK1" s="142"/>
      <c r="WNL1" s="142"/>
      <c r="WNM1" s="142"/>
      <c r="WNN1" s="142"/>
      <c r="WNO1" s="142"/>
      <c r="WNP1" s="142"/>
      <c r="WNQ1" s="142"/>
      <c r="WNR1" s="142"/>
      <c r="WNS1" s="142"/>
      <c r="WNT1" s="142"/>
      <c r="WNU1" s="142"/>
      <c r="WNV1" s="142"/>
      <c r="WNW1" s="142"/>
      <c r="WNX1" s="142"/>
      <c r="WNY1" s="142"/>
      <c r="WNZ1" s="142"/>
      <c r="WOA1" s="142"/>
      <c r="WOB1" s="142"/>
      <c r="WOC1" s="142"/>
      <c r="WOD1" s="142"/>
      <c r="WOE1" s="142"/>
      <c r="WOF1" s="142"/>
      <c r="WOG1" s="142"/>
      <c r="WOH1" s="142"/>
      <c r="WOI1" s="142"/>
      <c r="WOJ1" s="142"/>
      <c r="WOK1" s="142"/>
      <c r="WOL1" s="142"/>
      <c r="WOM1" s="142"/>
      <c r="WON1" s="142"/>
      <c r="WOO1" s="142"/>
      <c r="WOP1" s="142"/>
      <c r="WOQ1" s="142"/>
      <c r="WOR1" s="142"/>
      <c r="WOS1" s="142"/>
      <c r="WOT1" s="142"/>
      <c r="WOU1" s="142"/>
      <c r="WOV1" s="142"/>
      <c r="WOW1" s="142"/>
      <c r="WOX1" s="142"/>
      <c r="WOY1" s="142"/>
      <c r="WOZ1" s="142"/>
      <c r="WPA1" s="142"/>
      <c r="WPB1" s="142"/>
      <c r="WPC1" s="142"/>
      <c r="WPD1" s="142"/>
      <c r="WPE1" s="142"/>
      <c r="WPF1" s="142"/>
      <c r="WPG1" s="142"/>
      <c r="WPH1" s="142"/>
      <c r="WPI1" s="142"/>
      <c r="WPJ1" s="142"/>
      <c r="WPK1" s="142"/>
      <c r="WPL1" s="142"/>
      <c r="WPM1" s="142"/>
      <c r="WPN1" s="142"/>
      <c r="WPO1" s="142"/>
      <c r="WPP1" s="142"/>
      <c r="WPQ1" s="142"/>
      <c r="WPR1" s="142"/>
      <c r="WPS1" s="142"/>
      <c r="WPT1" s="142"/>
      <c r="WPU1" s="142"/>
      <c r="WPV1" s="142"/>
      <c r="WPW1" s="142"/>
      <c r="WPX1" s="142"/>
      <c r="WPY1" s="142"/>
      <c r="WPZ1" s="142"/>
      <c r="WQA1" s="142"/>
      <c r="WQB1" s="142"/>
      <c r="WQC1" s="142"/>
      <c r="WQD1" s="142"/>
      <c r="WQE1" s="142"/>
      <c r="WQF1" s="142"/>
      <c r="WQG1" s="142"/>
      <c r="WQH1" s="142"/>
      <c r="WQI1" s="142"/>
      <c r="WQJ1" s="142"/>
      <c r="WQK1" s="142"/>
      <c r="WQL1" s="142"/>
      <c r="WQM1" s="142"/>
      <c r="WQN1" s="142"/>
      <c r="WQO1" s="142"/>
      <c r="WQP1" s="142"/>
      <c r="WQQ1" s="142"/>
      <c r="WQR1" s="142"/>
      <c r="WQS1" s="142"/>
      <c r="WQT1" s="142"/>
      <c r="WQU1" s="142"/>
      <c r="WQV1" s="142"/>
      <c r="WQW1" s="142"/>
      <c r="WQX1" s="142"/>
      <c r="WQY1" s="142"/>
      <c r="WQZ1" s="142"/>
      <c r="WRA1" s="142"/>
      <c r="WRB1" s="142"/>
      <c r="WRC1" s="142"/>
      <c r="WRD1" s="142"/>
      <c r="WRE1" s="142"/>
      <c r="WRF1" s="142"/>
      <c r="WRG1" s="142"/>
      <c r="WRH1" s="142"/>
      <c r="WRI1" s="142"/>
      <c r="WRJ1" s="142"/>
      <c r="WRK1" s="142"/>
      <c r="WRL1" s="142"/>
      <c r="WRM1" s="142"/>
      <c r="WRN1" s="142"/>
      <c r="WRO1" s="142"/>
      <c r="WRP1" s="142"/>
      <c r="WRQ1" s="142"/>
      <c r="WRR1" s="142"/>
      <c r="WRS1" s="142"/>
      <c r="WRT1" s="142"/>
      <c r="WRU1" s="142"/>
      <c r="WRV1" s="142"/>
      <c r="WRW1" s="142"/>
      <c r="WRX1" s="142"/>
      <c r="WRY1" s="142"/>
      <c r="WRZ1" s="142"/>
      <c r="WSA1" s="142"/>
      <c r="WSB1" s="142"/>
      <c r="WSC1" s="142"/>
      <c r="WSD1" s="142"/>
      <c r="WSE1" s="142"/>
      <c r="WSF1" s="142"/>
      <c r="WSG1" s="142"/>
      <c r="WSH1" s="142"/>
      <c r="WSI1" s="142"/>
      <c r="WSJ1" s="142"/>
      <c r="WSK1" s="142"/>
      <c r="WSL1" s="142"/>
      <c r="WSM1" s="142"/>
      <c r="WSN1" s="142"/>
      <c r="WSO1" s="142"/>
      <c r="WSP1" s="142"/>
      <c r="WSQ1" s="142"/>
      <c r="WSR1" s="142"/>
      <c r="WSS1" s="142"/>
      <c r="WST1" s="142"/>
      <c r="WSU1" s="142"/>
      <c r="WSV1" s="142"/>
      <c r="WSW1" s="142"/>
      <c r="WSX1" s="142"/>
      <c r="WSY1" s="142"/>
      <c r="WSZ1" s="142"/>
      <c r="WTA1" s="142"/>
      <c r="WTB1" s="142"/>
      <c r="WTC1" s="142"/>
      <c r="WTD1" s="142"/>
      <c r="WTE1" s="142"/>
      <c r="WTF1" s="142"/>
      <c r="WTG1" s="142"/>
      <c r="WTH1" s="142"/>
      <c r="WTI1" s="142"/>
      <c r="WTJ1" s="142"/>
      <c r="WTK1" s="142"/>
      <c r="WTL1" s="142"/>
      <c r="WTM1" s="142"/>
      <c r="WTN1" s="142"/>
      <c r="WTO1" s="142"/>
      <c r="WTP1" s="142"/>
      <c r="WTQ1" s="142"/>
      <c r="WTR1" s="142"/>
      <c r="WTS1" s="142"/>
      <c r="WTT1" s="142"/>
      <c r="WTU1" s="142"/>
      <c r="WTV1" s="142"/>
      <c r="WTW1" s="142"/>
      <c r="WTX1" s="142"/>
      <c r="WTY1" s="142"/>
      <c r="WTZ1" s="142"/>
      <c r="WUA1" s="142"/>
      <c r="WUB1" s="142"/>
      <c r="WUC1" s="142"/>
      <c r="WUD1" s="142"/>
      <c r="WUE1" s="142"/>
      <c r="WUF1" s="142"/>
      <c r="WUG1" s="142"/>
      <c r="WUH1" s="142"/>
      <c r="WUI1" s="142"/>
      <c r="WUJ1" s="142"/>
      <c r="WUK1" s="142"/>
      <c r="WUL1" s="142"/>
      <c r="WUM1" s="142"/>
      <c r="WUN1" s="142"/>
      <c r="WUO1" s="142"/>
      <c r="WUP1" s="142"/>
      <c r="WUQ1" s="142"/>
      <c r="WUR1" s="142"/>
      <c r="WUS1" s="142"/>
      <c r="WUT1" s="142"/>
      <c r="WUU1" s="142"/>
      <c r="WUV1" s="142"/>
      <c r="WUW1" s="142"/>
      <c r="WUX1" s="142"/>
      <c r="WUY1" s="142"/>
      <c r="WUZ1" s="142"/>
      <c r="WVA1" s="142"/>
      <c r="WVB1" s="142"/>
      <c r="WVC1" s="142"/>
      <c r="WVD1" s="142"/>
      <c r="WVE1" s="142"/>
      <c r="WVF1" s="142"/>
      <c r="WVG1" s="142"/>
      <c r="WVH1" s="142"/>
      <c r="WVI1" s="142"/>
      <c r="WVJ1" s="142"/>
      <c r="WVK1" s="142"/>
      <c r="WVL1" s="142"/>
      <c r="WVM1" s="142"/>
      <c r="WVN1" s="142"/>
      <c r="WVO1" s="142"/>
      <c r="WVP1" s="142"/>
      <c r="WVQ1" s="142"/>
      <c r="WVR1" s="142"/>
      <c r="WVS1" s="142"/>
      <c r="WVT1" s="142"/>
      <c r="WVU1" s="142"/>
      <c r="WVV1" s="142"/>
      <c r="WVW1" s="142"/>
      <c r="WVX1" s="142"/>
      <c r="WVY1" s="142"/>
      <c r="WVZ1" s="142"/>
      <c r="WWA1" s="142"/>
      <c r="WWB1" s="142"/>
      <c r="WWC1" s="142"/>
      <c r="WWD1" s="142"/>
      <c r="WWE1" s="142"/>
      <c r="WWF1" s="142"/>
      <c r="WWG1" s="142"/>
      <c r="WWH1" s="142"/>
      <c r="WWI1" s="142"/>
      <c r="WWJ1" s="142"/>
      <c r="WWK1" s="142"/>
      <c r="WWL1" s="142"/>
      <c r="WWM1" s="142"/>
      <c r="WWN1" s="142"/>
      <c r="WWO1" s="142"/>
      <c r="WWP1" s="142"/>
      <c r="WWQ1" s="142"/>
      <c r="WWR1" s="142"/>
      <c r="WWS1" s="142"/>
      <c r="WWT1" s="142"/>
      <c r="WWU1" s="142"/>
      <c r="WWV1" s="142"/>
      <c r="WWW1" s="142"/>
      <c r="WWX1" s="142"/>
      <c r="WWY1" s="142"/>
      <c r="WWZ1" s="142"/>
      <c r="WXA1" s="142"/>
      <c r="WXB1" s="142"/>
      <c r="WXC1" s="142"/>
      <c r="WXD1" s="142"/>
      <c r="WXE1" s="142"/>
      <c r="WXF1" s="142"/>
      <c r="WXG1" s="142"/>
      <c r="WXH1" s="142"/>
      <c r="WXI1" s="142"/>
      <c r="WXJ1" s="142"/>
      <c r="WXK1" s="142"/>
      <c r="WXL1" s="142"/>
      <c r="WXM1" s="142"/>
      <c r="WXN1" s="142"/>
      <c r="WXO1" s="142"/>
      <c r="WXP1" s="142"/>
      <c r="WXQ1" s="142"/>
      <c r="WXR1" s="142"/>
      <c r="WXS1" s="142"/>
      <c r="WXT1" s="142"/>
      <c r="WXU1" s="142"/>
      <c r="WXV1" s="142"/>
      <c r="WXW1" s="142"/>
      <c r="WXX1" s="142"/>
      <c r="WXY1" s="142"/>
      <c r="WXZ1" s="142"/>
      <c r="WYA1" s="142"/>
      <c r="WYB1" s="142"/>
      <c r="WYC1" s="142"/>
      <c r="WYD1" s="142"/>
      <c r="WYE1" s="142"/>
      <c r="WYF1" s="142"/>
      <c r="WYG1" s="142"/>
      <c r="WYH1" s="142"/>
      <c r="WYI1" s="142"/>
      <c r="WYJ1" s="142"/>
      <c r="WYK1" s="142"/>
      <c r="WYL1" s="142"/>
      <c r="WYM1" s="142"/>
      <c r="WYN1" s="142"/>
      <c r="WYO1" s="142"/>
      <c r="WYP1" s="142"/>
      <c r="WYQ1" s="142"/>
      <c r="WYR1" s="142"/>
      <c r="WYS1" s="142"/>
      <c r="WYT1" s="142"/>
      <c r="WYU1" s="142"/>
      <c r="WYV1" s="142"/>
      <c r="WYW1" s="142"/>
      <c r="WYX1" s="142"/>
      <c r="WYY1" s="142"/>
      <c r="WYZ1" s="142"/>
      <c r="WZA1" s="142"/>
      <c r="WZB1" s="142"/>
      <c r="WZC1" s="142"/>
      <c r="WZD1" s="142"/>
      <c r="WZE1" s="142"/>
      <c r="WZF1" s="142"/>
      <c r="WZG1" s="142"/>
      <c r="WZH1" s="142"/>
      <c r="WZI1" s="142"/>
      <c r="WZJ1" s="142"/>
      <c r="WZK1" s="142"/>
      <c r="WZL1" s="142"/>
      <c r="WZM1" s="142"/>
      <c r="WZN1" s="142"/>
      <c r="WZO1" s="142"/>
      <c r="WZP1" s="142"/>
      <c r="WZQ1" s="142"/>
      <c r="WZR1" s="142"/>
      <c r="WZS1" s="142"/>
      <c r="WZT1" s="142"/>
      <c r="WZU1" s="142"/>
      <c r="WZV1" s="142"/>
      <c r="WZW1" s="142"/>
      <c r="WZX1" s="142"/>
      <c r="WZY1" s="142"/>
      <c r="WZZ1" s="142"/>
      <c r="XAA1" s="142"/>
      <c r="XAB1" s="142"/>
      <c r="XAC1" s="142"/>
      <c r="XAD1" s="142"/>
      <c r="XAE1" s="142"/>
      <c r="XAF1" s="142"/>
      <c r="XAG1" s="142"/>
      <c r="XAH1" s="142"/>
      <c r="XAI1" s="142"/>
      <c r="XAJ1" s="142"/>
      <c r="XAK1" s="142"/>
      <c r="XAL1" s="142"/>
      <c r="XAM1" s="142"/>
      <c r="XAN1" s="142"/>
      <c r="XAO1" s="142"/>
      <c r="XAP1" s="142"/>
      <c r="XAQ1" s="142"/>
      <c r="XAR1" s="142"/>
      <c r="XAS1" s="142"/>
      <c r="XAT1" s="142"/>
      <c r="XAU1" s="142"/>
      <c r="XAV1" s="142"/>
      <c r="XAW1" s="142"/>
      <c r="XAX1" s="142"/>
      <c r="XAY1" s="142"/>
      <c r="XAZ1" s="142"/>
      <c r="XBA1" s="142"/>
      <c r="XBB1" s="142"/>
      <c r="XBC1" s="142"/>
      <c r="XBD1" s="142"/>
      <c r="XBE1" s="142"/>
      <c r="XBF1" s="142"/>
      <c r="XBG1" s="142"/>
      <c r="XBH1" s="142"/>
      <c r="XBI1" s="142"/>
      <c r="XBJ1" s="142"/>
      <c r="XBK1" s="142"/>
      <c r="XBL1" s="142"/>
      <c r="XBM1" s="142"/>
      <c r="XBN1" s="142"/>
      <c r="XBO1" s="142"/>
      <c r="XBP1" s="142"/>
      <c r="XBQ1" s="142"/>
      <c r="XBR1" s="142"/>
      <c r="XBS1" s="142"/>
      <c r="XBT1" s="142"/>
      <c r="XBU1" s="142"/>
      <c r="XBV1" s="142"/>
      <c r="XBW1" s="142"/>
      <c r="XBX1" s="142"/>
      <c r="XBY1" s="142"/>
      <c r="XBZ1" s="142"/>
      <c r="XCA1" s="142"/>
      <c r="XCB1" s="142"/>
      <c r="XCC1" s="142"/>
      <c r="XCD1" s="142"/>
      <c r="XCE1" s="142"/>
      <c r="XCF1" s="142"/>
      <c r="XCG1" s="142"/>
      <c r="XCH1" s="142"/>
      <c r="XCI1" s="142"/>
      <c r="XCJ1" s="142"/>
      <c r="XCK1" s="142"/>
      <c r="XCL1" s="142"/>
      <c r="XCM1" s="142"/>
      <c r="XCN1" s="142"/>
      <c r="XCO1" s="142"/>
      <c r="XCP1" s="142"/>
      <c r="XCQ1" s="142"/>
      <c r="XCR1" s="142"/>
      <c r="XCS1" s="142"/>
      <c r="XCT1" s="142"/>
      <c r="XCU1" s="142"/>
      <c r="XCV1" s="142"/>
      <c r="XCW1" s="142"/>
      <c r="XCX1" s="142"/>
      <c r="XCY1" s="142"/>
      <c r="XCZ1" s="142"/>
      <c r="XDA1" s="142"/>
      <c r="XDB1" s="142"/>
      <c r="XDC1" s="142"/>
      <c r="XDD1" s="142"/>
      <c r="XDE1" s="142"/>
      <c r="XDF1" s="142"/>
      <c r="XDG1" s="142"/>
      <c r="XDH1" s="142"/>
      <c r="XDI1" s="142"/>
      <c r="XDJ1" s="142"/>
      <c r="XDK1" s="142"/>
      <c r="XDL1" s="142"/>
      <c r="XDM1" s="142"/>
      <c r="XDN1" s="142"/>
      <c r="XDO1" s="142"/>
      <c r="XDP1" s="142"/>
      <c r="XDQ1" s="142"/>
      <c r="XDR1" s="142"/>
      <c r="XDS1" s="142"/>
      <c r="XDT1" s="142"/>
      <c r="XDU1" s="142"/>
      <c r="XDV1" s="142"/>
      <c r="XDW1" s="142"/>
      <c r="XDX1" s="142"/>
      <c r="XDY1" s="142"/>
      <c r="XDZ1" s="142"/>
      <c r="XEA1" s="142"/>
      <c r="XEB1" s="142"/>
      <c r="XEC1" s="142"/>
      <c r="XED1" s="142"/>
      <c r="XEE1" s="142"/>
      <c r="XEF1" s="142"/>
      <c r="XEG1" s="142"/>
      <c r="XEH1" s="142"/>
      <c r="XEI1" s="142"/>
      <c r="XEJ1" s="142"/>
      <c r="XEK1" s="142"/>
      <c r="XEL1" s="142"/>
      <c r="XEM1" s="142"/>
      <c r="XEN1" s="142"/>
      <c r="XEO1" s="142"/>
      <c r="XEP1" s="142"/>
      <c r="XEQ1" s="142"/>
      <c r="XER1" s="142"/>
      <c r="XES1" s="142"/>
      <c r="XET1" s="142"/>
      <c r="XEU1" s="142"/>
      <c r="XEV1" s="142"/>
      <c r="XEW1" s="142"/>
      <c r="XEX1" s="142"/>
      <c r="XEY1" s="142"/>
      <c r="XEZ1" s="142"/>
      <c r="XFA1" s="142"/>
      <c r="XFB1" s="142"/>
      <c r="XFC1" s="142"/>
      <c r="XFD1" s="142"/>
    </row>
    <row r="2" ht="31.5" customHeight="1" spans="1:1024 1025:16384">
      <c r="A2" s="122" t="s">
        <v>1609</v>
      </c>
      <c r="B2" s="122"/>
      <c r="C2" s="122"/>
      <c r="D2" s="122"/>
      <c r="E2" s="143"/>
      <c r="F2" s="143"/>
      <c r="G2" s="143"/>
      <c r="H2" s="138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="118" customFormat="1" ht="24" customHeight="1" spans="1:1024 1025:16384">
      <c r="A3" s="144" t="s">
        <v>1610</v>
      </c>
      <c r="B3" s="135"/>
      <c r="C3" s="135"/>
      <c r="D3" s="135"/>
      <c r="E3" s="145"/>
      <c r="F3" s="145"/>
      <c r="G3" s="145"/>
      <c r="H3" s="146"/>
    </row>
    <row r="4" s="118" customFormat="1" ht="24" customHeight="1" spans="1:1024 1025:16384">
      <c r="A4" s="130" t="s">
        <v>1452</v>
      </c>
      <c r="B4" s="130" t="s">
        <v>33</v>
      </c>
      <c r="C4" s="130" t="s">
        <v>37</v>
      </c>
      <c r="D4" s="130" t="s">
        <v>34</v>
      </c>
      <c r="E4" s="131"/>
      <c r="F4" s="131"/>
      <c r="G4" s="131"/>
      <c r="H4" s="132"/>
    </row>
    <row r="5" s="118" customFormat="1" ht="24" customHeight="1" spans="1:1024 1025:16384">
      <c r="A5" s="133" t="s">
        <v>1611</v>
      </c>
      <c r="B5" s="134"/>
      <c r="C5" s="134"/>
      <c r="D5" s="134">
        <v>26</v>
      </c>
      <c r="E5" s="135"/>
      <c r="F5" s="135"/>
      <c r="G5" s="135"/>
      <c r="H5" s="132"/>
    </row>
    <row r="6" s="118" customFormat="1" ht="24" customHeight="1" spans="1:1024 1025:16384">
      <c r="A6" s="133" t="s">
        <v>1612</v>
      </c>
      <c r="B6" s="134">
        <v>30</v>
      </c>
      <c r="C6" s="134">
        <v>30</v>
      </c>
      <c r="D6" s="134"/>
      <c r="E6" s="135"/>
      <c r="F6" s="135"/>
      <c r="G6" s="135"/>
      <c r="H6" s="132"/>
      <c r="V6" s="136"/>
      <c r="W6" s="136"/>
    </row>
    <row r="7" s="118" customFormat="1" ht="24" customHeight="1" spans="1:1024 1025:16384">
      <c r="A7" s="133" t="s">
        <v>1613</v>
      </c>
      <c r="B7" s="134"/>
      <c r="C7" s="134"/>
      <c r="D7" s="134"/>
      <c r="E7" s="135"/>
      <c r="F7" s="135"/>
      <c r="G7" s="135"/>
      <c r="H7" s="132"/>
      <c r="V7" s="136"/>
      <c r="W7" s="136"/>
    </row>
    <row r="8" s="118" customFormat="1" ht="24" customHeight="1" spans="1:1024 1025:16384">
      <c r="A8" s="133" t="s">
        <v>1614</v>
      </c>
      <c r="B8" s="134"/>
      <c r="C8" s="134"/>
      <c r="D8" s="134"/>
      <c r="E8" s="135"/>
      <c r="F8" s="135"/>
      <c r="G8" s="135"/>
      <c r="H8" s="132"/>
      <c r="V8" s="136"/>
      <c r="W8" s="136"/>
    </row>
    <row r="9" s="118" customFormat="1" ht="24" customHeight="1" spans="1:1024 1025:16384">
      <c r="A9" s="133" t="s">
        <v>1615</v>
      </c>
      <c r="B9" s="134"/>
      <c r="C9" s="134"/>
      <c r="D9" s="134"/>
      <c r="E9" s="135"/>
      <c r="F9" s="135"/>
      <c r="G9" s="135"/>
      <c r="H9" s="132"/>
      <c r="V9" s="136"/>
      <c r="W9" s="136"/>
    </row>
    <row r="10" s="118" customFormat="1" ht="24" customHeight="1" spans="1:1024 1025:16384">
      <c r="A10" s="130" t="s">
        <v>1616</v>
      </c>
      <c r="B10" s="134">
        <f>SUM(B5:B9)</f>
        <v>30</v>
      </c>
      <c r="C10" s="134">
        <f>SUM(C5:C9)</f>
        <v>30</v>
      </c>
      <c r="D10" s="134">
        <f>SUM(D5:D9)</f>
        <v>26</v>
      </c>
      <c r="E10" s="135"/>
      <c r="F10" s="135"/>
      <c r="G10" s="135"/>
      <c r="H10" s="132"/>
      <c r="V10" s="136"/>
      <c r="W10" s="136"/>
    </row>
    <row r="11" s="118" customFormat="1" ht="24" customHeight="1" spans="1:1024 1025:16384">
      <c r="A11" s="133" t="s">
        <v>1242</v>
      </c>
      <c r="B11" s="134">
        <v>1</v>
      </c>
      <c r="C11" s="134">
        <v>1</v>
      </c>
      <c r="D11" s="134">
        <v>1</v>
      </c>
      <c r="E11" s="135"/>
      <c r="F11" s="135"/>
      <c r="G11" s="135"/>
      <c r="H11" s="132"/>
      <c r="V11" s="136"/>
      <c r="W11" s="136"/>
    </row>
    <row r="12" s="118" customFormat="1" ht="24" customHeight="1" spans="1:1024 1025:16384">
      <c r="A12" s="133" t="s">
        <v>1617</v>
      </c>
      <c r="B12" s="134">
        <v>15</v>
      </c>
      <c r="C12" s="134">
        <v>15</v>
      </c>
      <c r="D12" s="134">
        <v>15</v>
      </c>
      <c r="E12" s="135"/>
      <c r="F12" s="135"/>
      <c r="G12" s="135"/>
      <c r="H12" s="132"/>
      <c r="V12" s="136"/>
      <c r="W12" s="136"/>
    </row>
    <row r="13" s="118" customFormat="1" ht="24" customHeight="1" spans="1:1024 1025:16384">
      <c r="A13" s="133" t="s">
        <v>1439</v>
      </c>
      <c r="B13" s="134"/>
      <c r="C13" s="134"/>
      <c r="D13" s="134"/>
      <c r="E13" s="135"/>
      <c r="F13" s="135"/>
      <c r="G13" s="135"/>
      <c r="H13" s="132"/>
      <c r="V13" s="136"/>
      <c r="W13" s="136"/>
    </row>
    <row r="14" s="118" customFormat="1" ht="24" customHeight="1" spans="1:1024 1025:16384">
      <c r="A14" s="137"/>
      <c r="B14" s="134"/>
      <c r="C14" s="134"/>
      <c r="D14" s="134"/>
      <c r="E14" s="135"/>
      <c r="F14" s="135"/>
      <c r="G14" s="135"/>
      <c r="H14" s="132"/>
      <c r="V14" s="136"/>
      <c r="W14" s="136"/>
    </row>
    <row r="15" s="118" customFormat="1" ht="24" customHeight="1" spans="1:1024 1025:16384">
      <c r="A15" s="137"/>
      <c r="B15" s="134"/>
      <c r="C15" s="134"/>
      <c r="D15" s="134"/>
      <c r="E15" s="135"/>
      <c r="F15" s="135"/>
      <c r="G15" s="135"/>
      <c r="H15" s="132"/>
      <c r="V15" s="136"/>
      <c r="W15" s="136"/>
    </row>
    <row r="16" s="103" customFormat="1" ht="24" hidden="1" customHeight="1" spans="1:1024 1025:16384">
      <c r="A16" s="137"/>
      <c r="B16" s="134"/>
      <c r="C16" s="134"/>
      <c r="D16" s="134"/>
      <c r="E16" s="135"/>
      <c r="F16" s="135"/>
      <c r="G16" s="135"/>
      <c r="H16" s="132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</row>
    <row r="17" s="118" customFormat="1" ht="24" customHeight="1" spans="1:30">
      <c r="A17" s="137"/>
      <c r="B17" s="134"/>
      <c r="C17" s="134"/>
      <c r="D17" s="134"/>
      <c r="E17" s="135"/>
      <c r="F17" s="135"/>
      <c r="G17" s="135"/>
      <c r="H17" s="132"/>
      <c r="Z17" s="103"/>
      <c r="AA17" s="103"/>
      <c r="AB17" s="103"/>
      <c r="AC17" s="103"/>
      <c r="AD17" s="103"/>
    </row>
    <row r="18" s="118" customFormat="1" ht="24" customHeight="1" spans="1:30">
      <c r="A18" s="137"/>
      <c r="B18" s="134"/>
      <c r="C18" s="134"/>
      <c r="D18" s="134"/>
      <c r="E18" s="135"/>
      <c r="F18" s="135"/>
      <c r="G18" s="135"/>
      <c r="H18" s="132"/>
      <c r="Z18" s="103"/>
      <c r="AA18" s="103"/>
      <c r="AB18" s="103"/>
      <c r="AC18" s="103"/>
      <c r="AD18" s="103"/>
    </row>
    <row r="19" s="118" customFormat="1" ht="24" customHeight="1" spans="1:30">
      <c r="A19" s="137"/>
      <c r="B19" s="134"/>
      <c r="C19" s="134"/>
      <c r="D19" s="134"/>
      <c r="E19" s="135"/>
      <c r="F19" s="135"/>
      <c r="G19" s="135"/>
      <c r="H19" s="132"/>
      <c r="Z19" s="103"/>
      <c r="AA19" s="103"/>
      <c r="AB19" s="103"/>
      <c r="AC19" s="103"/>
      <c r="AD19" s="103"/>
    </row>
    <row r="20" s="118" customFormat="1" ht="24" customHeight="1" spans="1:30">
      <c r="A20" s="137"/>
      <c r="B20" s="134"/>
      <c r="C20" s="134"/>
      <c r="D20" s="134"/>
      <c r="E20" s="135"/>
      <c r="F20" s="135"/>
      <c r="G20" s="135"/>
      <c r="H20" s="132"/>
      <c r="Z20" s="103"/>
      <c r="AA20" s="103"/>
      <c r="AB20" s="103"/>
      <c r="AC20" s="103"/>
      <c r="AD20" s="103"/>
    </row>
    <row r="21" s="118" customFormat="1" ht="24" customHeight="1" spans="1:30">
      <c r="A21" s="133" t="s">
        <v>1618</v>
      </c>
      <c r="B21" s="134">
        <f>B10+B11+B12+B13</f>
        <v>46</v>
      </c>
      <c r="C21" s="134">
        <f>C10+C11+C12+C13</f>
        <v>46</v>
      </c>
      <c r="D21" s="134">
        <f>D10+D11+D12+D13</f>
        <v>42</v>
      </c>
      <c r="E21" s="135"/>
      <c r="F21" s="135"/>
      <c r="G21" s="135"/>
      <c r="H21" s="132"/>
      <c r="Z21" s="103"/>
      <c r="AA21" s="103"/>
      <c r="AB21" s="103"/>
      <c r="AC21" s="103"/>
      <c r="AD21" s="103"/>
    </row>
    <row r="22" s="118" customFormat="1" ht="15" spans="1:30">
      <c r="A22" s="138"/>
      <c r="B22" s="139"/>
      <c r="C22" s="139"/>
      <c r="D22" s="139"/>
      <c r="E22" s="138"/>
      <c r="F22" s="138"/>
      <c r="G22" s="138"/>
      <c r="H22" s="138"/>
      <c r="Z22" s="103"/>
      <c r="AA22" s="103"/>
      <c r="AB22" s="103"/>
      <c r="AC22" s="103"/>
      <c r="AD22" s="103"/>
    </row>
  </sheetData>
  <mergeCells count="2">
    <mergeCell ref="A2:D2"/>
    <mergeCell ref="A3:D3"/>
  </mergeCells>
  <printOptions horizontalCentered="1"/>
  <pageMargins left="0.81875" right="0.747916666666667" top="0.747916666666667" bottom="0.738888888888889" header="0.313888888888889" footer="0.471527777777778"/>
  <pageSetup paperSize="9" firstPageNumber="80" orientation="landscape" useFirstPageNumber="1" horizontalDpi="600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8"/>
  <sheetViews>
    <sheetView showGridLines="0" view="pageBreakPreview" zoomScaleNormal="100" workbookViewId="0">
      <selection activeCell="D21" sqref="D21"/>
    </sheetView>
  </sheetViews>
  <sheetFormatPr defaultColWidth="9" defaultRowHeight="31.5" customHeight="1"/>
  <cols>
    <col min="1" max="1" width="60.3833333333333" style="119" customWidth="1"/>
    <col min="2" max="2" width="25.3833333333333" style="120" customWidth="1"/>
    <col min="3" max="3" width="18.3833333333333" style="120" customWidth="1"/>
    <col min="4" max="4" width="21.25" style="120" customWidth="1"/>
    <col min="5" max="25" width="9" style="119"/>
    <col min="26" max="16384" width="9" style="81"/>
  </cols>
  <sheetData>
    <row r="1" ht="17" customHeight="1" spans="1:25">
      <c r="A1" s="121" t="s">
        <v>1619</v>
      </c>
    </row>
    <row r="2" customHeight="1" spans="1:25">
      <c r="A2" s="122" t="s">
        <v>1620</v>
      </c>
      <c r="B2" s="122"/>
      <c r="C2" s="122"/>
      <c r="D2" s="122"/>
      <c r="E2" s="123"/>
      <c r="F2" s="123"/>
      <c r="G2" s="123"/>
      <c r="H2" s="124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="117" customFormat="1" customHeight="1" spans="1:25">
      <c r="A3" s="125"/>
      <c r="B3" s="125"/>
      <c r="C3" s="126"/>
      <c r="D3" s="127" t="s">
        <v>31</v>
      </c>
      <c r="E3" s="128"/>
      <c r="F3" s="128"/>
      <c r="G3" s="128"/>
      <c r="H3" s="129"/>
    </row>
    <row r="4" s="118" customFormat="1" ht="24.95" customHeight="1" spans="1:25">
      <c r="A4" s="130" t="s">
        <v>1452</v>
      </c>
      <c r="B4" s="130" t="s">
        <v>33</v>
      </c>
      <c r="C4" s="130" t="s">
        <v>37</v>
      </c>
      <c r="D4" s="130" t="s">
        <v>34</v>
      </c>
      <c r="E4" s="131"/>
      <c r="F4" s="131"/>
      <c r="G4" s="131"/>
      <c r="H4" s="132"/>
    </row>
    <row r="5" s="118" customFormat="1" ht="24.95" customHeight="1" spans="1:25">
      <c r="A5" s="133" t="s">
        <v>1621</v>
      </c>
      <c r="B5" s="134">
        <v>46</v>
      </c>
      <c r="C5" s="134">
        <v>46</v>
      </c>
      <c r="D5" s="134">
        <v>1</v>
      </c>
      <c r="E5" s="135"/>
      <c r="F5" s="135"/>
      <c r="G5" s="135"/>
      <c r="H5" s="132"/>
    </row>
    <row r="6" s="118" customFormat="1" ht="24.95" customHeight="1" spans="1:25">
      <c r="A6" s="133" t="s">
        <v>1622</v>
      </c>
      <c r="B6" s="134"/>
      <c r="C6" s="134"/>
      <c r="D6" s="134"/>
      <c r="E6" s="135"/>
      <c r="F6" s="135"/>
      <c r="G6" s="135"/>
      <c r="H6" s="132"/>
      <c r="V6" s="136"/>
      <c r="W6" s="136"/>
    </row>
    <row r="7" s="118" customFormat="1" ht="24.95" customHeight="1" spans="1:25">
      <c r="A7" s="133" t="s">
        <v>1623</v>
      </c>
      <c r="B7" s="134"/>
      <c r="C7" s="134"/>
      <c r="D7" s="134"/>
      <c r="E7" s="135"/>
      <c r="F7" s="135"/>
      <c r="G7" s="135"/>
      <c r="H7" s="132"/>
      <c r="V7" s="136"/>
      <c r="W7" s="136"/>
    </row>
    <row r="8" s="118" customFormat="1" ht="24.95" customHeight="1" spans="1:25">
      <c r="A8" s="133" t="s">
        <v>1624</v>
      </c>
      <c r="B8" s="134"/>
      <c r="C8" s="134"/>
      <c r="D8" s="134"/>
      <c r="E8" s="135"/>
      <c r="F8" s="135"/>
      <c r="G8" s="135"/>
      <c r="H8" s="132"/>
      <c r="V8" s="136"/>
      <c r="W8" s="136"/>
    </row>
    <row r="9" s="118" customFormat="1" ht="24.95" customHeight="1" spans="1:25">
      <c r="A9" s="133" t="s">
        <v>1625</v>
      </c>
      <c r="B9" s="134"/>
      <c r="C9" s="134"/>
      <c r="D9" s="134"/>
      <c r="E9" s="135"/>
      <c r="F9" s="135"/>
      <c r="G9" s="135"/>
      <c r="H9" s="132"/>
      <c r="V9" s="136"/>
      <c r="W9" s="136"/>
    </row>
    <row r="10" s="118" customFormat="1" ht="24.95" customHeight="1" spans="1:25">
      <c r="A10" s="130" t="s">
        <v>1626</v>
      </c>
      <c r="B10" s="134">
        <f>SUM(B5:B9)</f>
        <v>46</v>
      </c>
      <c r="C10" s="134">
        <f>SUM(C5:C9)</f>
        <v>46</v>
      </c>
      <c r="D10" s="134">
        <f>SUM(D5:D9)</f>
        <v>1</v>
      </c>
      <c r="E10" s="135"/>
      <c r="F10" s="135"/>
      <c r="G10" s="135"/>
      <c r="H10" s="132"/>
      <c r="V10" s="136"/>
      <c r="W10" s="136"/>
    </row>
    <row r="11" s="118" customFormat="1" ht="24.95" customHeight="1" spans="1:25">
      <c r="A11" s="133" t="s">
        <v>1361</v>
      </c>
      <c r="B11" s="134"/>
      <c r="C11" s="134"/>
      <c r="D11" s="134"/>
      <c r="E11" s="135"/>
      <c r="F11" s="135"/>
      <c r="G11" s="135"/>
      <c r="H11" s="132"/>
      <c r="V11" s="136"/>
      <c r="W11" s="136"/>
    </row>
    <row r="12" s="118" customFormat="1" ht="24.95" customHeight="1" spans="1:25">
      <c r="A12" s="137"/>
      <c r="B12" s="134"/>
      <c r="C12" s="134"/>
      <c r="D12" s="134"/>
      <c r="E12" s="135"/>
      <c r="F12" s="135"/>
      <c r="G12" s="135"/>
      <c r="H12" s="132"/>
      <c r="V12" s="136"/>
      <c r="W12" s="136"/>
    </row>
    <row r="13" s="118" customFormat="1" ht="24.95" customHeight="1" spans="1:25">
      <c r="A13" s="133" t="s">
        <v>1440</v>
      </c>
      <c r="B13" s="134"/>
      <c r="C13" s="134"/>
      <c r="D13" s="134"/>
      <c r="E13" s="135"/>
      <c r="F13" s="135"/>
      <c r="G13" s="135"/>
      <c r="H13" s="132"/>
      <c r="V13" s="136"/>
      <c r="W13" s="136"/>
    </row>
    <row r="14" s="118" customFormat="1" ht="24.95" customHeight="1" spans="1:25">
      <c r="A14" s="133" t="s">
        <v>1369</v>
      </c>
      <c r="B14" s="134"/>
      <c r="C14" s="134"/>
      <c r="D14" s="134"/>
      <c r="E14" s="135"/>
      <c r="F14" s="135"/>
      <c r="G14" s="135"/>
      <c r="H14" s="132"/>
      <c r="V14" s="136"/>
      <c r="W14" s="136"/>
    </row>
    <row r="15" s="118" customFormat="1" ht="24.95" customHeight="1" spans="1:25">
      <c r="A15" s="133" t="s">
        <v>1444</v>
      </c>
      <c r="B15" s="134"/>
      <c r="C15" s="134"/>
      <c r="D15" s="134">
        <v>41</v>
      </c>
      <c r="E15" s="135"/>
      <c r="F15" s="135"/>
      <c r="G15" s="135"/>
      <c r="H15" s="132"/>
      <c r="V15" s="136"/>
      <c r="W15" s="136"/>
    </row>
    <row r="16" s="103" customFormat="1" ht="24.95" customHeight="1" spans="1:25">
      <c r="A16" s="137"/>
      <c r="B16" s="134"/>
      <c r="C16" s="134"/>
      <c r="D16" s="134"/>
      <c r="E16" s="135"/>
      <c r="F16" s="135"/>
      <c r="G16" s="135"/>
      <c r="H16" s="132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</row>
    <row r="17" s="118" customFormat="1" ht="24.95" hidden="1" customHeight="1" spans="1:30">
      <c r="A17" s="137"/>
      <c r="B17" s="134"/>
      <c r="C17" s="134"/>
      <c r="D17" s="134"/>
      <c r="E17" s="135"/>
      <c r="F17" s="135"/>
      <c r="G17" s="135"/>
      <c r="H17" s="132"/>
      <c r="Z17" s="103"/>
      <c r="AA17" s="103"/>
      <c r="AB17" s="103"/>
      <c r="AC17" s="103"/>
      <c r="AD17" s="103"/>
    </row>
    <row r="18" s="118" customFormat="1" ht="24.95" hidden="1" customHeight="1" spans="1:30">
      <c r="A18" s="137"/>
      <c r="B18" s="134"/>
      <c r="C18" s="134"/>
      <c r="D18" s="134"/>
      <c r="E18" s="135"/>
      <c r="F18" s="135"/>
      <c r="G18" s="135"/>
      <c r="H18" s="132"/>
      <c r="Z18" s="103"/>
      <c r="AA18" s="103"/>
      <c r="AB18" s="103"/>
      <c r="AC18" s="103"/>
      <c r="AD18" s="103"/>
    </row>
    <row r="19" s="118" customFormat="1" ht="24.95" customHeight="1" spans="1:30">
      <c r="A19" s="137"/>
      <c r="B19" s="134"/>
      <c r="C19" s="134"/>
      <c r="D19" s="134"/>
      <c r="E19" s="135"/>
      <c r="F19" s="135"/>
      <c r="G19" s="135"/>
      <c r="H19" s="132"/>
      <c r="Z19" s="103"/>
      <c r="AA19" s="103"/>
      <c r="AB19" s="103"/>
      <c r="AC19" s="103"/>
      <c r="AD19" s="103"/>
    </row>
    <row r="20" s="103" customFormat="1" ht="24.95" customHeight="1" spans="1:30">
      <c r="A20" s="130" t="s">
        <v>1627</v>
      </c>
      <c r="B20" s="134">
        <f>B15+B14+B13+B10</f>
        <v>46</v>
      </c>
      <c r="C20" s="134">
        <f>C15+C14+C13+C11+C10</f>
        <v>46</v>
      </c>
      <c r="D20" s="134">
        <f>D15+D14+D13+D11+D10</f>
        <v>42</v>
      </c>
      <c r="E20" s="135"/>
      <c r="F20" s="135"/>
      <c r="G20" s="135"/>
      <c r="H20" s="132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</row>
    <row r="21" s="103" customFormat="1" customHeight="1" spans="1:30">
      <c r="A21" s="138"/>
      <c r="B21" s="139"/>
      <c r="C21" s="139"/>
      <c r="D21" s="139"/>
      <c r="E21" s="138"/>
      <c r="F21" s="138"/>
      <c r="G21" s="138"/>
      <c r="H21" s="13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</row>
    <row r="22" s="103" customFormat="1" customHeight="1" spans="1:30">
      <c r="A22" s="118"/>
      <c r="B22" s="140"/>
      <c r="C22" s="140"/>
      <c r="D22" s="140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</row>
    <row r="23" s="103" customFormat="1" customHeight="1" spans="1:30">
      <c r="A23" s="118"/>
      <c r="B23" s="140"/>
      <c r="C23" s="140"/>
      <c r="D23" s="140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</row>
    <row r="24" s="103" customFormat="1" customHeight="1" spans="1:30">
      <c r="A24" s="118"/>
      <c r="B24" s="140"/>
      <c r="C24" s="140"/>
      <c r="D24" s="140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</row>
    <row r="25" s="103" customFormat="1" customHeight="1" spans="1:30">
      <c r="A25" s="118"/>
      <c r="B25" s="140"/>
      <c r="C25" s="140"/>
      <c r="D25" s="140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</row>
    <row r="26" s="103" customFormat="1" customHeight="1" spans="1:30">
      <c r="A26" s="118"/>
      <c r="B26" s="140"/>
      <c r="C26" s="140"/>
      <c r="D26" s="140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</row>
    <row r="27" s="103" customFormat="1" customHeight="1" spans="1:30">
      <c r="A27" s="118"/>
      <c r="B27" s="140"/>
      <c r="C27" s="140"/>
      <c r="D27" s="140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</row>
    <row r="28" s="103" customFormat="1" customHeight="1" spans="1:30">
      <c r="A28" s="118"/>
      <c r="B28" s="140"/>
      <c r="C28" s="140"/>
      <c r="D28" s="140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</row>
  </sheetData>
  <mergeCells count="1">
    <mergeCell ref="A2:D2"/>
  </mergeCells>
  <printOptions horizontalCentered="1"/>
  <pageMargins left="0.81875" right="0.747916666666667" top="0.984027777777778" bottom="0.738888888888889" header="0.313888888888889" footer="0.511805555555556"/>
  <pageSetup paperSize="9" firstPageNumber="81" orientation="landscape" useFirstPageNumber="1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E11"/>
  <sheetViews>
    <sheetView workbookViewId="0">
      <selection activeCell="K8" sqref="K8"/>
    </sheetView>
  </sheetViews>
  <sheetFormatPr defaultColWidth="9" defaultRowHeight="13.5" outlineLevelCol="4"/>
  <cols>
    <col min="5" max="5" width="94" customWidth="1"/>
  </cols>
  <sheetData>
    <row r="5" ht="57" customHeight="1"/>
    <row r="6" ht="69" customHeight="1" spans="1:5">
      <c r="A6" s="76" t="s">
        <v>27</v>
      </c>
      <c r="B6" s="76"/>
      <c r="C6" s="76"/>
      <c r="D6" s="76"/>
      <c r="E6" s="77"/>
    </row>
    <row r="8" ht="72" customHeight="1" spans="1:5">
      <c r="A8" s="78" t="s">
        <v>28</v>
      </c>
      <c r="B8" s="78"/>
      <c r="C8" s="78"/>
      <c r="D8" s="78"/>
      <c r="E8" s="79"/>
    </row>
    <row r="9" ht="113" customHeight="1"/>
    <row r="10" ht="27" customHeight="1" spans="1:5">
      <c r="A10" s="80"/>
      <c r="B10" s="80"/>
      <c r="C10" s="80"/>
      <c r="D10" s="80"/>
      <c r="E10" s="80"/>
    </row>
    <row r="11" ht="27" customHeight="1" spans="1:5">
      <c r="A11" s="80"/>
      <c r="B11" s="80"/>
      <c r="C11" s="80"/>
      <c r="D11" s="80"/>
      <c r="E11" s="80"/>
    </row>
  </sheetData>
  <mergeCells count="4">
    <mergeCell ref="A6:E6"/>
    <mergeCell ref="A8:E8"/>
    <mergeCell ref="A10:E10"/>
    <mergeCell ref="A11:E11"/>
  </mergeCells>
  <pageMargins left="0.75" right="0.75" top="1" bottom="1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E11"/>
  <sheetViews>
    <sheetView workbookViewId="0">
      <selection activeCell="E9" sqref="E9"/>
    </sheetView>
  </sheetViews>
  <sheetFormatPr defaultColWidth="9" defaultRowHeight="13.5" outlineLevelCol="4"/>
  <cols>
    <col min="5" max="5" width="94" customWidth="1"/>
  </cols>
  <sheetData>
    <row r="5" ht="57" customHeight="1"/>
    <row r="6" ht="69" customHeight="1" spans="1:5">
      <c r="A6" s="76" t="s">
        <v>1628</v>
      </c>
      <c r="B6" s="76"/>
      <c r="C6" s="76"/>
      <c r="D6" s="76"/>
      <c r="E6" s="77"/>
    </row>
    <row r="7" customFormat="1"/>
    <row r="8" ht="72" customHeight="1" spans="1:5">
      <c r="A8" s="78" t="s">
        <v>1629</v>
      </c>
      <c r="B8" s="78"/>
      <c r="C8" s="78"/>
      <c r="D8" s="78"/>
      <c r="E8" s="79"/>
    </row>
    <row r="9" customFormat="1" ht="113" customHeight="1"/>
    <row r="10" ht="27" customHeight="1" spans="1:5">
      <c r="A10" s="80"/>
      <c r="B10" s="80"/>
      <c r="C10" s="80"/>
      <c r="D10" s="80"/>
      <c r="E10" s="80"/>
    </row>
    <row r="11" ht="27" customHeight="1" spans="1:5">
      <c r="A11" s="80"/>
      <c r="B11" s="80"/>
      <c r="C11" s="80"/>
      <c r="D11" s="80"/>
      <c r="E11" s="80"/>
    </row>
  </sheetData>
  <mergeCells count="4">
    <mergeCell ref="A6:E6"/>
    <mergeCell ref="A8:E8"/>
    <mergeCell ref="A10:E10"/>
    <mergeCell ref="A11:E11"/>
  </mergeCells>
  <pageMargins left="0.75" right="0.75" top="1" bottom="1" header="0.5" footer="0.5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showGridLines="0" showZeros="0" workbookViewId="0">
      <selection activeCell="A2" sqref="A2:I2"/>
    </sheetView>
  </sheetViews>
  <sheetFormatPr defaultColWidth="9" defaultRowHeight="12.75" customHeight="1"/>
  <cols>
    <col min="1" max="1" width="36.225" style="104" customWidth="1"/>
    <col min="2" max="2" width="12.1333333333333" style="104" customWidth="1"/>
    <col min="3" max="3" width="13.0833333333333" style="104" customWidth="1"/>
    <col min="4" max="4" width="14.7" style="104" customWidth="1"/>
    <col min="5" max="5" width="15.925" style="83" customWidth="1"/>
    <col min="6" max="9" width="12.1333333333333" style="84" customWidth="1"/>
    <col min="10" max="229" width="9" style="84"/>
    <col min="230" max="230" width="65.3833333333333" style="84" customWidth="1"/>
    <col min="231" max="236" width="21.25" style="84" customWidth="1"/>
    <col min="237" max="237" width="8" style="84" customWidth="1"/>
    <col min="238" max="238" width="6" style="84" customWidth="1"/>
    <col min="239" max="16384" width="9" style="84"/>
  </cols>
  <sheetData>
    <row r="1" customHeight="1" spans="1:9">
      <c r="A1" s="106" t="s">
        <v>1630</v>
      </c>
    </row>
    <row r="2" s="103" customFormat="1" ht="36.75" customHeight="1" spans="1:9">
      <c r="A2" s="86" t="s">
        <v>1631</v>
      </c>
      <c r="B2" s="86"/>
      <c r="C2" s="86"/>
      <c r="D2" s="86"/>
      <c r="E2" s="86"/>
      <c r="F2" s="86"/>
      <c r="G2" s="86"/>
      <c r="H2" s="86"/>
      <c r="I2" s="86"/>
    </row>
    <row r="3" s="104" customFormat="1" ht="24" customHeight="1" spans="1:9">
      <c r="A3" s="100" t="s">
        <v>1583</v>
      </c>
      <c r="B3" s="100"/>
      <c r="C3" s="100"/>
      <c r="D3" s="100"/>
      <c r="E3" s="100"/>
      <c r="F3" s="100"/>
      <c r="G3" s="100"/>
      <c r="H3" s="100"/>
      <c r="I3" s="100"/>
    </row>
    <row r="4" s="105" customFormat="1" ht="41" customHeight="1" spans="1:9">
      <c r="A4" s="107" t="s">
        <v>1632</v>
      </c>
      <c r="B4" s="108" t="s">
        <v>1633</v>
      </c>
      <c r="C4" s="108" t="s">
        <v>1634</v>
      </c>
      <c r="D4" s="108" t="s">
        <v>1635</v>
      </c>
      <c r="E4" s="108" t="s">
        <v>1636</v>
      </c>
      <c r="F4" s="108" t="s">
        <v>1637</v>
      </c>
      <c r="G4" s="108" t="s">
        <v>1638</v>
      </c>
      <c r="H4" s="108" t="s">
        <v>1639</v>
      </c>
      <c r="I4" s="108" t="s">
        <v>1640</v>
      </c>
    </row>
    <row r="5" s="105" customFormat="1" ht="27" customHeight="1" spans="1:9">
      <c r="A5" s="109" t="s">
        <v>1641</v>
      </c>
      <c r="B5" s="97">
        <f t="shared" ref="B5:B19" si="0">SUM(C5:I5)</f>
        <v>16121</v>
      </c>
      <c r="C5" s="97">
        <v>0</v>
      </c>
      <c r="D5" s="97">
        <v>4061</v>
      </c>
      <c r="E5" s="97">
        <v>12060</v>
      </c>
      <c r="F5" s="97">
        <v>0</v>
      </c>
      <c r="G5" s="97">
        <v>0</v>
      </c>
      <c r="H5" s="97">
        <v>0</v>
      </c>
      <c r="I5" s="97">
        <v>0</v>
      </c>
    </row>
    <row r="6" s="105" customFormat="1" ht="27" customHeight="1" spans="1:9">
      <c r="A6" s="110" t="s">
        <v>1642</v>
      </c>
      <c r="B6" s="97">
        <f t="shared" si="0"/>
        <v>9917</v>
      </c>
      <c r="C6" s="97">
        <v>0</v>
      </c>
      <c r="D6" s="97">
        <v>1436</v>
      </c>
      <c r="E6" s="97">
        <v>8481</v>
      </c>
      <c r="F6" s="97">
        <v>0</v>
      </c>
      <c r="G6" s="97">
        <v>0</v>
      </c>
      <c r="H6" s="97">
        <v>0</v>
      </c>
      <c r="I6" s="97">
        <v>0</v>
      </c>
    </row>
    <row r="7" s="105" customFormat="1" ht="27" customHeight="1" spans="1:9">
      <c r="A7" s="110" t="s">
        <v>1643</v>
      </c>
      <c r="B7" s="97">
        <f t="shared" si="0"/>
        <v>3786</v>
      </c>
      <c r="C7" s="97">
        <v>0</v>
      </c>
      <c r="D7" s="97">
        <v>2594</v>
      </c>
      <c r="E7" s="97">
        <v>1192</v>
      </c>
      <c r="F7" s="97">
        <v>0</v>
      </c>
      <c r="G7" s="97">
        <v>0</v>
      </c>
      <c r="H7" s="97">
        <v>0</v>
      </c>
      <c r="I7" s="97">
        <v>0</v>
      </c>
    </row>
    <row r="8" s="105" customFormat="1" ht="27" customHeight="1" spans="1:9">
      <c r="A8" s="110" t="s">
        <v>1644</v>
      </c>
      <c r="B8" s="97">
        <f t="shared" si="0"/>
        <v>50</v>
      </c>
      <c r="C8" s="97">
        <v>0</v>
      </c>
      <c r="D8" s="97">
        <v>25</v>
      </c>
      <c r="E8" s="97">
        <v>25</v>
      </c>
      <c r="F8" s="97">
        <v>0</v>
      </c>
      <c r="G8" s="97">
        <v>0</v>
      </c>
      <c r="H8" s="97">
        <v>0</v>
      </c>
      <c r="I8" s="97">
        <v>0</v>
      </c>
    </row>
    <row r="9" s="105" customFormat="1" ht="27" customHeight="1" spans="1:9">
      <c r="A9" s="110" t="s">
        <v>1645</v>
      </c>
      <c r="B9" s="97">
        <f t="shared" si="0"/>
        <v>0</v>
      </c>
      <c r="C9" s="97">
        <v>0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</row>
    <row r="10" s="105" customFormat="1" ht="27" customHeight="1" spans="1:9">
      <c r="A10" s="110" t="s">
        <v>1646</v>
      </c>
      <c r="B10" s="97">
        <f t="shared" si="0"/>
        <v>66</v>
      </c>
      <c r="C10" s="97">
        <v>0</v>
      </c>
      <c r="D10" s="97">
        <v>5</v>
      </c>
      <c r="E10" s="97">
        <v>61</v>
      </c>
      <c r="F10" s="97">
        <v>0</v>
      </c>
      <c r="G10" s="97">
        <v>0</v>
      </c>
      <c r="H10" s="97">
        <v>0</v>
      </c>
      <c r="I10" s="97">
        <v>0</v>
      </c>
    </row>
    <row r="11" s="105" customFormat="1" ht="27" customHeight="1" spans="1:9">
      <c r="A11" s="110" t="s">
        <v>1647</v>
      </c>
      <c r="B11" s="97">
        <f t="shared" si="0"/>
        <v>2</v>
      </c>
      <c r="C11" s="97">
        <v>0</v>
      </c>
      <c r="D11" s="97"/>
      <c r="E11" s="97">
        <v>2</v>
      </c>
      <c r="F11" s="97">
        <v>0</v>
      </c>
      <c r="G11" s="97">
        <v>0</v>
      </c>
      <c r="H11" s="97">
        <v>0</v>
      </c>
      <c r="I11" s="97">
        <v>0</v>
      </c>
    </row>
    <row r="12" s="105" customFormat="1" ht="27" customHeight="1" spans="1:9">
      <c r="A12" s="110" t="s">
        <v>1648</v>
      </c>
      <c r="B12" s="97">
        <f t="shared" si="0"/>
        <v>0</v>
      </c>
      <c r="C12" s="97">
        <v>0</v>
      </c>
      <c r="D12" s="97">
        <v>0</v>
      </c>
      <c r="E12" s="97">
        <v>0</v>
      </c>
      <c r="F12" s="97">
        <v>0</v>
      </c>
      <c r="G12" s="97">
        <v>0</v>
      </c>
      <c r="H12" s="97">
        <v>0</v>
      </c>
      <c r="I12" s="97">
        <v>0</v>
      </c>
    </row>
    <row r="13" s="105" customFormat="1" ht="27" customHeight="1" spans="1:9">
      <c r="A13" s="109" t="s">
        <v>1649</v>
      </c>
      <c r="B13" s="97">
        <f t="shared" si="0"/>
        <v>16332</v>
      </c>
      <c r="C13" s="97">
        <v>0</v>
      </c>
      <c r="D13" s="97">
        <v>3473</v>
      </c>
      <c r="E13" s="97">
        <v>12859</v>
      </c>
      <c r="F13" s="97">
        <v>0</v>
      </c>
      <c r="G13" s="97">
        <v>0</v>
      </c>
      <c r="H13" s="97">
        <v>0</v>
      </c>
      <c r="I13" s="97">
        <v>0</v>
      </c>
    </row>
    <row r="14" s="105" customFormat="1" ht="27" customHeight="1" spans="1:9">
      <c r="A14" s="110" t="s">
        <v>1650</v>
      </c>
      <c r="B14" s="111">
        <f t="shared" si="0"/>
        <v>15638</v>
      </c>
      <c r="C14" s="97">
        <v>0</v>
      </c>
      <c r="D14" s="97">
        <v>2782</v>
      </c>
      <c r="E14" s="97">
        <v>12856</v>
      </c>
      <c r="F14" s="97">
        <v>0</v>
      </c>
      <c r="G14" s="97">
        <v>0</v>
      </c>
      <c r="H14" s="97">
        <v>0</v>
      </c>
      <c r="I14" s="97">
        <v>0</v>
      </c>
    </row>
    <row r="15" s="105" customFormat="1" ht="27" customHeight="1" spans="1:9">
      <c r="A15" s="112" t="s">
        <v>1651</v>
      </c>
      <c r="B15" s="97">
        <f t="shared" si="0"/>
        <v>4</v>
      </c>
      <c r="C15" s="113">
        <v>0</v>
      </c>
      <c r="D15" s="97">
        <v>1</v>
      </c>
      <c r="E15" s="97">
        <v>3</v>
      </c>
      <c r="F15" s="97">
        <v>0</v>
      </c>
      <c r="G15" s="97">
        <v>0</v>
      </c>
      <c r="H15" s="97">
        <v>0</v>
      </c>
      <c r="I15" s="97">
        <v>0</v>
      </c>
    </row>
    <row r="16" s="105" customFormat="1" ht="27" customHeight="1" spans="1:9">
      <c r="A16" s="110" t="s">
        <v>1652</v>
      </c>
      <c r="B16" s="114">
        <f t="shared" si="0"/>
        <v>0</v>
      </c>
      <c r="C16" s="97">
        <v>0</v>
      </c>
      <c r="D16" s="97">
        <v>0</v>
      </c>
      <c r="E16" s="97"/>
      <c r="F16" s="97">
        <v>0</v>
      </c>
      <c r="G16" s="97">
        <v>0</v>
      </c>
      <c r="H16" s="97">
        <v>0</v>
      </c>
      <c r="I16" s="97">
        <v>0</v>
      </c>
    </row>
    <row r="17" s="105" customFormat="1" ht="27" customHeight="1" spans="1:9">
      <c r="A17" s="110" t="s">
        <v>1653</v>
      </c>
      <c r="B17" s="97">
        <f t="shared" si="0"/>
        <v>0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</row>
    <row r="18" s="105" customFormat="1" ht="27" customHeight="1" spans="1:9">
      <c r="A18" s="109" t="s">
        <v>1654</v>
      </c>
      <c r="B18" s="97">
        <f t="shared" si="0"/>
        <v>-211</v>
      </c>
      <c r="C18" s="97">
        <f t="shared" ref="C18:I18" si="1">SUM(C5)-SUM(C13)</f>
        <v>0</v>
      </c>
      <c r="D18" s="97">
        <f t="shared" si="1"/>
        <v>588</v>
      </c>
      <c r="E18" s="97">
        <f t="shared" si="1"/>
        <v>-799</v>
      </c>
      <c r="F18" s="97">
        <f t="shared" si="1"/>
        <v>0</v>
      </c>
      <c r="G18" s="97">
        <f t="shared" si="1"/>
        <v>0</v>
      </c>
      <c r="H18" s="97">
        <f t="shared" si="1"/>
        <v>0</v>
      </c>
      <c r="I18" s="97">
        <f t="shared" si="1"/>
        <v>0</v>
      </c>
    </row>
    <row r="19" s="105" customFormat="1" ht="27" customHeight="1" spans="1:9">
      <c r="A19" s="109" t="s">
        <v>1655</v>
      </c>
      <c r="B19" s="97">
        <f t="shared" si="0"/>
        <v>2840</v>
      </c>
      <c r="C19" s="97">
        <v>0</v>
      </c>
      <c r="D19" s="97">
        <v>2078</v>
      </c>
      <c r="E19" s="97">
        <v>762</v>
      </c>
      <c r="F19" s="97">
        <v>0</v>
      </c>
      <c r="G19" s="97">
        <v>0</v>
      </c>
      <c r="H19" s="97">
        <v>0</v>
      </c>
      <c r="I19" s="97">
        <v>0</v>
      </c>
    </row>
    <row r="20" customHeight="1" spans="1:9">
      <c r="A20" s="115"/>
      <c r="B20" s="116"/>
      <c r="C20" s="116"/>
      <c r="D20" s="116"/>
      <c r="E20" s="116"/>
      <c r="F20" s="116"/>
      <c r="G20" s="116"/>
      <c r="H20" s="116"/>
      <c r="I20" s="116"/>
    </row>
  </sheetData>
  <mergeCells count="2">
    <mergeCell ref="A2:I2"/>
    <mergeCell ref="A3:I3"/>
  </mergeCells>
  <printOptions horizontalCentered="1"/>
  <pageMargins left="0.629166666666667" right="0.538888888888889" top="0.707638888888889" bottom="0.786805555555556" header="0.313888888888889" footer="0.471527777777778"/>
  <pageSetup paperSize="9" scale="93" firstPageNumber="82" fitToWidth="0" orientation="landscape" useFirstPageNumber="1" horizontalDpi="600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showGridLines="0" showZeros="0" workbookViewId="0">
      <selection activeCell="F8" sqref="F8"/>
    </sheetView>
  </sheetViews>
  <sheetFormatPr defaultColWidth="9" defaultRowHeight="12.75" customHeight="1"/>
  <cols>
    <col min="1" max="1" width="29.75" style="82" customWidth="1"/>
    <col min="2" max="2" width="14.1333333333333" style="82" customWidth="1"/>
    <col min="3" max="4" width="12.1333333333333" style="82" customWidth="1"/>
    <col min="5" max="5" width="12.1333333333333" style="83" customWidth="1"/>
    <col min="6" max="8" width="12.1333333333333" style="84" customWidth="1"/>
    <col min="9" max="9" width="13.75" style="84" customWidth="1"/>
    <col min="10" max="229" width="9" style="84"/>
    <col min="230" max="230" width="65.3833333333333" style="84" customWidth="1"/>
    <col min="231" max="236" width="21.25" style="84" customWidth="1"/>
    <col min="237" max="237" width="8" style="84" customWidth="1"/>
    <col min="238" max="238" width="6" style="84" customWidth="1"/>
    <col min="239" max="16384" width="9" style="84"/>
  </cols>
  <sheetData>
    <row r="1" customHeight="1" spans="1:9">
      <c r="A1" s="85" t="s">
        <v>1656</v>
      </c>
    </row>
    <row r="2" s="81" customFormat="1" ht="34.5" customHeight="1" spans="1:9">
      <c r="A2" s="86" t="s">
        <v>1657</v>
      </c>
      <c r="B2" s="86"/>
      <c r="C2" s="86"/>
      <c r="D2" s="86"/>
      <c r="E2" s="86"/>
      <c r="F2" s="86"/>
      <c r="G2" s="86"/>
      <c r="H2" s="86"/>
      <c r="I2" s="86"/>
    </row>
    <row r="3" s="82" customFormat="1" ht="24" customHeight="1" spans="1:9">
      <c r="A3" s="100" t="s">
        <v>1583</v>
      </c>
      <c r="B3" s="100"/>
      <c r="C3" s="100"/>
      <c r="D3" s="100"/>
      <c r="E3" s="100"/>
      <c r="F3" s="100"/>
      <c r="G3" s="100"/>
      <c r="H3" s="100"/>
      <c r="I3" s="100"/>
    </row>
    <row r="4" s="82" customFormat="1" ht="57" customHeight="1" spans="1:9">
      <c r="A4" s="89" t="s">
        <v>1658</v>
      </c>
      <c r="B4" s="90" t="s">
        <v>1659</v>
      </c>
      <c r="C4" s="90" t="s">
        <v>1660</v>
      </c>
      <c r="D4" s="90" t="s">
        <v>1661</v>
      </c>
      <c r="E4" s="90" t="s">
        <v>1662</v>
      </c>
      <c r="F4" s="90" t="s">
        <v>1663</v>
      </c>
      <c r="G4" s="90" t="s">
        <v>1664</v>
      </c>
      <c r="H4" s="90" t="s">
        <v>1665</v>
      </c>
      <c r="I4" s="90" t="s">
        <v>1666</v>
      </c>
    </row>
    <row r="5" s="99" customFormat="1" ht="33.95" customHeight="1" spans="1:9">
      <c r="A5" s="91" t="s">
        <v>1667</v>
      </c>
      <c r="B5" s="92">
        <f>SUM(C5:I5)</f>
        <v>16121</v>
      </c>
      <c r="C5" s="92">
        <v>0</v>
      </c>
      <c r="D5" s="92">
        <v>4061</v>
      </c>
      <c r="E5" s="92">
        <v>12060</v>
      </c>
      <c r="F5" s="101">
        <v>0</v>
      </c>
      <c r="G5" s="101">
        <v>0</v>
      </c>
      <c r="H5" s="101">
        <v>0</v>
      </c>
      <c r="I5" s="101">
        <v>0</v>
      </c>
    </row>
    <row r="6" s="99" customFormat="1" ht="33.95" customHeight="1" spans="1:9">
      <c r="A6" s="93" t="s">
        <v>1668</v>
      </c>
      <c r="B6" s="92">
        <f t="shared" ref="B5:B12" si="0">SUM(C6:I6)</f>
        <v>9917</v>
      </c>
      <c r="C6" s="92">
        <v>0</v>
      </c>
      <c r="D6" s="92">
        <v>1436</v>
      </c>
      <c r="E6" s="92">
        <v>8481</v>
      </c>
      <c r="F6" s="101">
        <v>0</v>
      </c>
      <c r="G6" s="101">
        <v>0</v>
      </c>
      <c r="H6" s="101">
        <v>0</v>
      </c>
      <c r="I6" s="101">
        <v>0</v>
      </c>
    </row>
    <row r="7" s="99" customFormat="1" ht="33.95" customHeight="1" spans="1:9">
      <c r="A7" s="93" t="s">
        <v>1669</v>
      </c>
      <c r="B7" s="92">
        <f t="shared" si="0"/>
        <v>3786</v>
      </c>
      <c r="C7" s="92">
        <v>0</v>
      </c>
      <c r="D7" s="92">
        <v>2594</v>
      </c>
      <c r="E7" s="92">
        <v>1192</v>
      </c>
      <c r="F7" s="101">
        <v>0</v>
      </c>
      <c r="G7" s="101">
        <v>0</v>
      </c>
      <c r="H7" s="101">
        <v>0</v>
      </c>
      <c r="I7" s="101">
        <v>0</v>
      </c>
    </row>
    <row r="8" s="99" customFormat="1" ht="33.95" customHeight="1" spans="1:9">
      <c r="A8" s="102" t="s">
        <v>1670</v>
      </c>
      <c r="B8" s="92">
        <f t="shared" si="0"/>
        <v>50</v>
      </c>
      <c r="C8" s="92">
        <v>0</v>
      </c>
      <c r="D8" s="92">
        <v>25</v>
      </c>
      <c r="E8" s="92">
        <v>25</v>
      </c>
      <c r="F8" s="101">
        <v>0</v>
      </c>
      <c r="G8" s="101">
        <v>0</v>
      </c>
      <c r="H8" s="101">
        <v>0</v>
      </c>
      <c r="I8" s="101">
        <v>0</v>
      </c>
    </row>
    <row r="9" s="99" customFormat="1" ht="33.95" customHeight="1" spans="1:9">
      <c r="A9" s="93" t="s">
        <v>1671</v>
      </c>
      <c r="B9" s="92">
        <f t="shared" si="0"/>
        <v>0</v>
      </c>
      <c r="C9" s="92">
        <v>0</v>
      </c>
      <c r="D9" s="97">
        <v>0</v>
      </c>
      <c r="E9" s="97">
        <v>0</v>
      </c>
      <c r="F9" s="101">
        <v>0</v>
      </c>
      <c r="G9" s="101">
        <v>0</v>
      </c>
      <c r="H9" s="101">
        <v>0</v>
      </c>
      <c r="I9" s="101">
        <v>0</v>
      </c>
    </row>
    <row r="10" s="99" customFormat="1" ht="33.95" customHeight="1" spans="1:9">
      <c r="A10" s="93" t="s">
        <v>1672</v>
      </c>
      <c r="B10" s="92">
        <f t="shared" si="0"/>
        <v>66</v>
      </c>
      <c r="C10" s="92">
        <v>0</v>
      </c>
      <c r="D10" s="97">
        <v>5</v>
      </c>
      <c r="E10" s="92">
        <v>61</v>
      </c>
      <c r="F10" s="101">
        <v>0</v>
      </c>
      <c r="G10" s="101">
        <v>0</v>
      </c>
      <c r="H10" s="101">
        <v>0</v>
      </c>
      <c r="I10" s="101">
        <v>0</v>
      </c>
    </row>
    <row r="11" s="99" customFormat="1" ht="33.95" customHeight="1" spans="1:9">
      <c r="A11" s="93" t="s">
        <v>1673</v>
      </c>
      <c r="B11" s="92">
        <f t="shared" si="0"/>
        <v>2</v>
      </c>
      <c r="C11" s="92">
        <v>0</v>
      </c>
      <c r="D11" s="92"/>
      <c r="E11" s="97">
        <v>2</v>
      </c>
      <c r="F11" s="101">
        <v>0</v>
      </c>
      <c r="G11" s="101">
        <v>0</v>
      </c>
      <c r="H11" s="101">
        <v>0</v>
      </c>
      <c r="I11" s="101">
        <v>0</v>
      </c>
    </row>
    <row r="12" s="99" customFormat="1" ht="33.95" customHeight="1" spans="1:9">
      <c r="A12" s="93" t="s">
        <v>1674</v>
      </c>
      <c r="B12" s="101">
        <f t="shared" si="0"/>
        <v>0</v>
      </c>
      <c r="C12" s="101">
        <v>0</v>
      </c>
      <c r="D12" s="97">
        <v>0</v>
      </c>
      <c r="E12" s="97">
        <v>0</v>
      </c>
      <c r="F12" s="101">
        <v>0</v>
      </c>
      <c r="G12" s="101">
        <v>0</v>
      </c>
      <c r="H12" s="101">
        <v>0</v>
      </c>
      <c r="I12" s="101">
        <v>0</v>
      </c>
    </row>
    <row r="13" ht="33.95" customHeight="1"/>
  </sheetData>
  <mergeCells count="2">
    <mergeCell ref="A2:I2"/>
    <mergeCell ref="A3:I3"/>
  </mergeCells>
  <printOptions horizontalCentered="1"/>
  <pageMargins left="0.629166666666667" right="0.538888888888889" top="0.94375" bottom="0.904166666666667" header="0.313888888888889" footer="0.511805555555556"/>
  <pageSetup paperSize="9" firstPageNumber="83" orientation="landscape" useFirstPageNumber="1" horizontalDpi="600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showGridLines="0" showZeros="0" workbookViewId="0">
      <selection activeCell="D7" sqref="D7"/>
    </sheetView>
  </sheetViews>
  <sheetFormatPr defaultColWidth="9" defaultRowHeight="12.75" customHeight="1"/>
  <cols>
    <col min="1" max="1" width="31" style="82" customWidth="1"/>
    <col min="2" max="2" width="15.1333333333333" style="82" customWidth="1"/>
    <col min="3" max="4" width="12.1333333333333" style="82" customWidth="1"/>
    <col min="5" max="5" width="12.1333333333333" style="83" customWidth="1"/>
    <col min="6" max="9" width="12.1333333333333" style="84" customWidth="1"/>
    <col min="10" max="229" width="9" style="84"/>
    <col min="230" max="230" width="65.3833333333333" style="84" customWidth="1"/>
    <col min="231" max="236" width="21.25" style="84" customWidth="1"/>
    <col min="237" max="237" width="8" style="84" customWidth="1"/>
    <col min="238" max="238" width="6" style="84" customWidth="1"/>
    <col min="239" max="16384" width="9" style="84"/>
  </cols>
  <sheetData>
    <row r="1" customHeight="1" spans="1:11">
      <c r="A1" s="85" t="s">
        <v>1675</v>
      </c>
    </row>
    <row r="2" s="81" customFormat="1" ht="33" customHeight="1" spans="1:11">
      <c r="A2" s="86" t="s">
        <v>1676</v>
      </c>
      <c r="B2" s="86"/>
      <c r="C2" s="86"/>
      <c r="D2" s="86"/>
      <c r="E2" s="86"/>
      <c r="F2" s="86"/>
      <c r="G2" s="86"/>
      <c r="H2" s="86"/>
      <c r="I2" s="86"/>
    </row>
    <row r="3" s="82" customFormat="1" ht="24" customHeight="1" spans="1:11">
      <c r="B3" s="87"/>
      <c r="C3" s="87"/>
      <c r="D3" s="87"/>
      <c r="E3" s="87"/>
      <c r="F3" s="87"/>
      <c r="G3" s="87"/>
      <c r="H3" s="87"/>
      <c r="I3" s="88" t="s">
        <v>1451</v>
      </c>
    </row>
    <row r="4" s="82" customFormat="1" ht="60.95" customHeight="1" spans="1:11">
      <c r="A4" s="89" t="s">
        <v>1658</v>
      </c>
      <c r="B4" s="90" t="s">
        <v>1659</v>
      </c>
      <c r="C4" s="90" t="s">
        <v>1660</v>
      </c>
      <c r="D4" s="90" t="s">
        <v>1661</v>
      </c>
      <c r="E4" s="90" t="s">
        <v>1662</v>
      </c>
      <c r="F4" s="90" t="s">
        <v>1663</v>
      </c>
      <c r="G4" s="90" t="s">
        <v>1664</v>
      </c>
      <c r="H4" s="90" t="s">
        <v>1665</v>
      </c>
      <c r="I4" s="90" t="s">
        <v>1666</v>
      </c>
    </row>
    <row r="5" ht="60" customHeight="1" spans="1:11">
      <c r="A5" s="91" t="s">
        <v>1677</v>
      </c>
      <c r="B5" s="92">
        <f>SUM(C5:I5)</f>
        <v>16332</v>
      </c>
      <c r="C5" s="92">
        <v>0</v>
      </c>
      <c r="D5" s="92">
        <v>3473</v>
      </c>
      <c r="E5" s="92">
        <v>12859</v>
      </c>
      <c r="F5" s="92">
        <v>0</v>
      </c>
      <c r="G5" s="92">
        <v>0</v>
      </c>
      <c r="H5" s="92">
        <v>0</v>
      </c>
      <c r="I5" s="92">
        <v>0</v>
      </c>
    </row>
    <row r="6" ht="60" customHeight="1" spans="1:11">
      <c r="A6" s="93" t="s">
        <v>1678</v>
      </c>
      <c r="B6" s="94">
        <f>SUM(C6:I6)</f>
        <v>15638</v>
      </c>
      <c r="C6" s="92">
        <v>0</v>
      </c>
      <c r="D6" s="92">
        <v>2782</v>
      </c>
      <c r="E6" s="92">
        <v>12856</v>
      </c>
      <c r="F6" s="92">
        <v>0</v>
      </c>
      <c r="G6" s="92">
        <v>0</v>
      </c>
      <c r="H6" s="92">
        <v>0</v>
      </c>
      <c r="I6" s="92">
        <v>0</v>
      </c>
    </row>
    <row r="7" ht="60" customHeight="1" spans="1:11">
      <c r="A7" s="93" t="s">
        <v>1679</v>
      </c>
      <c r="B7" s="92">
        <f>SUM(C7:I7)</f>
        <v>4</v>
      </c>
      <c r="C7" s="95">
        <v>0</v>
      </c>
      <c r="D7" s="92">
        <v>1</v>
      </c>
      <c r="E7" s="92">
        <v>3</v>
      </c>
      <c r="F7" s="92">
        <v>0</v>
      </c>
      <c r="G7" s="92">
        <v>0</v>
      </c>
      <c r="H7" s="92">
        <v>0</v>
      </c>
      <c r="I7" s="92">
        <v>0</v>
      </c>
    </row>
    <row r="8" ht="60" customHeight="1" spans="1:11">
      <c r="A8" s="93" t="s">
        <v>1680</v>
      </c>
      <c r="B8" s="96">
        <f>SUM(C8:I8)</f>
        <v>0</v>
      </c>
      <c r="C8" s="92">
        <v>0</v>
      </c>
      <c r="D8" s="97"/>
      <c r="E8" s="92"/>
      <c r="F8" s="92">
        <v>0</v>
      </c>
      <c r="G8" s="92">
        <v>0</v>
      </c>
      <c r="H8" s="92">
        <v>0</v>
      </c>
      <c r="I8" s="92">
        <v>0</v>
      </c>
    </row>
    <row r="9" ht="60" customHeight="1" spans="1:11">
      <c r="A9" s="93" t="s">
        <v>1681</v>
      </c>
      <c r="B9" s="92">
        <f>SUM(C9:I9)</f>
        <v>0</v>
      </c>
      <c r="C9" s="92">
        <v>0</v>
      </c>
      <c r="D9" s="97">
        <v>0</v>
      </c>
      <c r="E9" s="97">
        <v>0</v>
      </c>
      <c r="F9" s="92">
        <v>0</v>
      </c>
      <c r="G9" s="92">
        <v>0</v>
      </c>
      <c r="H9" s="92">
        <v>0</v>
      </c>
      <c r="I9" s="92">
        <v>0</v>
      </c>
      <c r="K9" s="98"/>
    </row>
    <row r="10" ht="33.75" customHeight="1"/>
    <row r="11" ht="33.75" customHeight="1"/>
  </sheetData>
  <mergeCells count="1">
    <mergeCell ref="A2:I2"/>
  </mergeCells>
  <printOptions horizontalCentered="1"/>
  <pageMargins left="0.629166666666667" right="0.538888888888889" top="0.94375" bottom="0.865277777777778" header="0.313888888888889" footer="0.511805555555556"/>
  <pageSetup paperSize="9" firstPageNumber="84" orientation="landscape" useFirstPageNumber="1" horizontalDpi="600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E11"/>
  <sheetViews>
    <sheetView workbookViewId="0">
      <selection activeCell="J6" sqref="J6"/>
    </sheetView>
  </sheetViews>
  <sheetFormatPr defaultColWidth="9" defaultRowHeight="13.5" outlineLevelCol="4"/>
  <cols>
    <col min="5" max="5" width="94" customWidth="1"/>
  </cols>
  <sheetData>
    <row r="5" ht="79" customHeight="1"/>
    <row r="6" ht="69" customHeight="1" spans="1:5">
      <c r="A6" s="76" t="s">
        <v>1682</v>
      </c>
      <c r="B6" s="76"/>
      <c r="C6" s="76"/>
      <c r="D6" s="76"/>
      <c r="E6" s="77"/>
    </row>
    <row r="7" customFormat="1"/>
    <row r="8" ht="72" customHeight="1" spans="1:5">
      <c r="A8" s="78" t="s">
        <v>1683</v>
      </c>
      <c r="B8" s="78"/>
      <c r="C8" s="78"/>
      <c r="D8" s="78"/>
      <c r="E8" s="79"/>
    </row>
    <row r="9" customFormat="1" ht="113" customHeight="1"/>
    <row r="10" ht="27" customHeight="1" spans="1:5">
      <c r="A10" s="80"/>
      <c r="B10" s="80"/>
      <c r="C10" s="80"/>
      <c r="D10" s="80"/>
      <c r="E10" s="80"/>
    </row>
    <row r="11" ht="27" customHeight="1" spans="1:5">
      <c r="A11" s="80"/>
      <c r="B11" s="80"/>
      <c r="C11" s="80"/>
      <c r="D11" s="80"/>
      <c r="E11" s="80"/>
    </row>
  </sheetData>
  <mergeCells count="4">
    <mergeCell ref="A6:E6"/>
    <mergeCell ref="A8:E8"/>
    <mergeCell ref="A10:E10"/>
    <mergeCell ref="A11:E11"/>
  </mergeCells>
  <pageMargins left="0.75" right="0.75" top="1" bottom="1" header="0.5" footer="0.5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29"/>
  <sheetViews>
    <sheetView workbookViewId="0">
      <selection activeCell="A2" sqref="A2:J2"/>
    </sheetView>
  </sheetViews>
  <sheetFormatPr defaultColWidth="9" defaultRowHeight="14.25"/>
  <cols>
    <col min="1" max="1" width="7" style="56"/>
    <col min="2" max="2" width="16.875" style="56" customWidth="1"/>
    <col min="3" max="3" width="18.375" style="56" customWidth="1"/>
    <col min="4" max="4" width="16.5" style="56" customWidth="1"/>
    <col min="5" max="5" width="16" style="6" customWidth="1"/>
    <col min="6" max="6" width="15.875" style="57" customWidth="1"/>
    <col min="7" max="7" width="18.75" style="56" customWidth="1"/>
    <col min="8" max="8" width="23.5" style="56" customWidth="1"/>
    <col min="9" max="9" width="19.25" style="56" customWidth="1"/>
    <col min="10" max="10" width="16.625" style="58"/>
    <col min="11" max="11" width="9" style="56"/>
    <col min="12" max="12" width="10.375" style="56"/>
    <col min="13" max="16384" width="9" style="1"/>
  </cols>
  <sheetData>
    <row r="1" s="1" customFormat="1" spans="1:251">
      <c r="A1" s="56" t="s">
        <v>1684</v>
      </c>
      <c r="B1" s="56"/>
      <c r="C1" s="56"/>
      <c r="D1" s="56"/>
      <c r="E1" s="6"/>
      <c r="F1" s="57"/>
      <c r="G1" s="56"/>
      <c r="H1" s="56"/>
      <c r="I1" s="56"/>
      <c r="J1" s="58"/>
      <c r="K1" s="56"/>
      <c r="L1" s="56"/>
    </row>
    <row r="2" s="1" customFormat="1" ht="35.25" customHeight="1" spans="1:251">
      <c r="A2" s="59" t="s">
        <v>1685</v>
      </c>
      <c r="B2" s="59"/>
      <c r="C2" s="59"/>
      <c r="D2" s="59"/>
      <c r="E2" s="59"/>
      <c r="F2" s="59"/>
      <c r="G2" s="59"/>
      <c r="H2" s="59"/>
      <c r="I2" s="59"/>
      <c r="J2" s="59"/>
      <c r="K2" s="56"/>
      <c r="L2" s="56"/>
    </row>
    <row r="3" s="5" customFormat="1" ht="24.95" customHeight="1" spans="1:251">
      <c r="A3" s="60" t="s">
        <v>1686</v>
      </c>
      <c r="B3" s="60"/>
      <c r="C3" s="60"/>
      <c r="D3" s="60"/>
      <c r="E3" s="60"/>
      <c r="F3" s="60"/>
      <c r="G3" s="60"/>
      <c r="H3" s="60"/>
      <c r="I3" s="60"/>
      <c r="J3" s="60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</row>
    <row r="4" s="5" customFormat="1" ht="36" customHeight="1" spans="1:251">
      <c r="A4" s="61" t="s">
        <v>1238</v>
      </c>
      <c r="B4" s="61"/>
      <c r="C4" s="61" t="s">
        <v>1687</v>
      </c>
      <c r="D4" s="61" t="s">
        <v>1688</v>
      </c>
      <c r="E4" s="61" t="s">
        <v>1689</v>
      </c>
      <c r="F4" s="61" t="s">
        <v>1690</v>
      </c>
      <c r="G4" s="61"/>
      <c r="H4" s="61" t="s">
        <v>1691</v>
      </c>
      <c r="I4" s="61"/>
      <c r="J4" s="62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</row>
    <row r="5" s="5" customFormat="1" ht="38" customHeight="1" spans="1:251">
      <c r="A5" s="61"/>
      <c r="B5" s="61"/>
      <c r="C5" s="61"/>
      <c r="D5" s="61"/>
      <c r="E5" s="61"/>
      <c r="F5" s="63" t="s">
        <v>1692</v>
      </c>
      <c r="G5" s="64" t="s">
        <v>1693</v>
      </c>
      <c r="H5" s="61" t="s">
        <v>1694</v>
      </c>
      <c r="I5" s="61" t="s">
        <v>1695</v>
      </c>
      <c r="J5" s="62" t="s">
        <v>1696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</row>
    <row r="6" s="54" customFormat="1" ht="18.95" customHeight="1" spans="1:251">
      <c r="A6" s="65" t="s">
        <v>1697</v>
      </c>
      <c r="B6" s="65"/>
      <c r="C6" s="66">
        <v>81853</v>
      </c>
      <c r="D6" s="66">
        <v>71560</v>
      </c>
      <c r="E6" s="66">
        <v>64742</v>
      </c>
      <c r="F6" s="67">
        <v>90.4723309111235</v>
      </c>
      <c r="G6" s="66">
        <v>-6818</v>
      </c>
      <c r="H6" s="67">
        <v>45216</v>
      </c>
      <c r="I6" s="66">
        <v>19526</v>
      </c>
      <c r="J6" s="67">
        <v>43.1838287331918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</row>
    <row r="7" s="55" customFormat="1" ht="18.95" customHeight="1" spans="1:251">
      <c r="A7" s="65" t="s">
        <v>1240</v>
      </c>
      <c r="B7" s="65"/>
      <c r="C7" s="66">
        <v>36341</v>
      </c>
      <c r="D7" s="66">
        <v>38520</v>
      </c>
      <c r="E7" s="66">
        <v>26135</v>
      </c>
      <c r="F7" s="67">
        <v>67.8478712357217</v>
      </c>
      <c r="G7" s="66">
        <v>-12385</v>
      </c>
      <c r="H7" s="67">
        <v>24133</v>
      </c>
      <c r="I7" s="66">
        <v>2002</v>
      </c>
      <c r="J7" s="67">
        <v>8.29569469191563</v>
      </c>
    </row>
    <row r="8" s="54" customFormat="1" ht="18.95" customHeight="1" spans="1:251">
      <c r="A8" s="65" t="s">
        <v>1698</v>
      </c>
      <c r="B8" s="65"/>
      <c r="C8" s="66">
        <v>1126</v>
      </c>
      <c r="D8" s="66">
        <v>575</v>
      </c>
      <c r="E8" s="66">
        <v>248</v>
      </c>
      <c r="F8" s="67">
        <v>43.1304347826087</v>
      </c>
      <c r="G8" s="66">
        <v>-327</v>
      </c>
      <c r="H8" s="67">
        <v>308</v>
      </c>
      <c r="I8" s="66">
        <v>-60</v>
      </c>
      <c r="J8" s="67">
        <v>-19.4805194805195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</row>
    <row r="9" s="54" customFormat="1" ht="18.95" customHeight="1" spans="1:251">
      <c r="A9" s="68" t="s">
        <v>1699</v>
      </c>
      <c r="B9" s="69"/>
      <c r="C9" s="66">
        <v>26</v>
      </c>
      <c r="D9" s="66">
        <v>30</v>
      </c>
      <c r="E9" s="66"/>
      <c r="F9" s="67"/>
      <c r="G9" s="66"/>
      <c r="H9" s="67"/>
      <c r="I9" s="66"/>
      <c r="J9" s="67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</row>
    <row r="10" s="54" customFormat="1" ht="18.95" customHeight="1" spans="1:251">
      <c r="A10" s="70" t="s">
        <v>1700</v>
      </c>
      <c r="B10" s="65" t="s">
        <v>1633</v>
      </c>
      <c r="C10" s="66">
        <v>69362</v>
      </c>
      <c r="D10" s="66">
        <v>56978</v>
      </c>
      <c r="E10" s="66">
        <v>57647</v>
      </c>
      <c r="F10" s="67">
        <v>101.17413738636</v>
      </c>
      <c r="G10" s="66">
        <v>669</v>
      </c>
      <c r="H10" s="67">
        <v>31669</v>
      </c>
      <c r="I10" s="66">
        <v>25978</v>
      </c>
      <c r="J10" s="67">
        <v>82.0297451766712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</row>
    <row r="11" s="54" customFormat="1" ht="18.95" customHeight="1" spans="1:251">
      <c r="A11" s="70"/>
      <c r="B11" s="65" t="s">
        <v>1701</v>
      </c>
      <c r="C11" s="66"/>
      <c r="D11" s="66">
        <v>500</v>
      </c>
      <c r="E11" s="66"/>
      <c r="F11" s="67">
        <v>0</v>
      </c>
      <c r="G11" s="66">
        <v>-500</v>
      </c>
      <c r="H11" s="67">
        <v>4</v>
      </c>
      <c r="I11" s="66">
        <v>-4</v>
      </c>
      <c r="J11" s="67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</row>
    <row r="12" s="55" customFormat="1" ht="18.95" customHeight="1" spans="1:251">
      <c r="A12" s="70"/>
      <c r="B12" s="65" t="s">
        <v>1702</v>
      </c>
      <c r="C12" s="66">
        <v>27771</v>
      </c>
      <c r="D12" s="66">
        <v>21441</v>
      </c>
      <c r="E12" s="66">
        <v>23501</v>
      </c>
      <c r="F12" s="67">
        <v>109.607760832051</v>
      </c>
      <c r="G12" s="66">
        <v>2060</v>
      </c>
      <c r="H12" s="67">
        <v>13099</v>
      </c>
      <c r="I12" s="66">
        <v>10402</v>
      </c>
      <c r="J12" s="67">
        <v>79.410642033743</v>
      </c>
    </row>
    <row r="13" s="55" customFormat="1" ht="18.95" customHeight="1" spans="1:251">
      <c r="A13" s="70"/>
      <c r="B13" s="65" t="s">
        <v>1703</v>
      </c>
      <c r="C13" s="66">
        <v>16416</v>
      </c>
      <c r="D13" s="66">
        <v>10994</v>
      </c>
      <c r="E13" s="66">
        <v>14769</v>
      </c>
      <c r="F13" s="67">
        <v>134.336911042387</v>
      </c>
      <c r="G13" s="66">
        <v>3775</v>
      </c>
      <c r="H13" s="67">
        <v>7583</v>
      </c>
      <c r="I13" s="66">
        <v>7186</v>
      </c>
      <c r="J13" s="67">
        <v>94.7646050375841</v>
      </c>
    </row>
    <row r="14" s="55" customFormat="1" ht="18.95" customHeight="1" spans="1:251">
      <c r="A14" s="70"/>
      <c r="B14" s="65" t="s">
        <v>1704</v>
      </c>
      <c r="C14" s="66"/>
      <c r="D14" s="66">
        <v>0</v>
      </c>
      <c r="E14" s="66"/>
      <c r="F14" s="67"/>
      <c r="G14" s="66">
        <v>0</v>
      </c>
      <c r="H14" s="67">
        <v>86</v>
      </c>
      <c r="I14" s="66">
        <v>-86</v>
      </c>
      <c r="J14" s="67"/>
    </row>
    <row r="15" s="55" customFormat="1" ht="18.95" customHeight="1" spans="1:251">
      <c r="A15" s="70"/>
      <c r="B15" s="65" t="s">
        <v>1705</v>
      </c>
      <c r="C15" s="66">
        <v>25175</v>
      </c>
      <c r="D15" s="66">
        <v>24043</v>
      </c>
      <c r="E15" s="66">
        <v>19377</v>
      </c>
      <c r="F15" s="67">
        <v>80.5931040219606</v>
      </c>
      <c r="G15" s="66">
        <v>-4666</v>
      </c>
      <c r="H15" s="67">
        <v>10897</v>
      </c>
      <c r="I15" s="66">
        <v>8480</v>
      </c>
      <c r="J15" s="67">
        <v>77.8195833715702</v>
      </c>
      <c r="K15" s="56"/>
      <c r="L15" s="56"/>
      <c r="M15" s="5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="54" customFormat="1" ht="18.95" customHeight="1" spans="1:251">
      <c r="A16" s="70" t="s">
        <v>1706</v>
      </c>
      <c r="B16" s="65" t="s">
        <v>1633</v>
      </c>
      <c r="C16" s="66">
        <v>12318</v>
      </c>
      <c r="D16" s="66">
        <v>14582</v>
      </c>
      <c r="E16" s="66">
        <v>7006</v>
      </c>
      <c r="F16" s="67">
        <v>48.0455355918255</v>
      </c>
      <c r="G16" s="66">
        <v>-7576</v>
      </c>
      <c r="H16" s="67">
        <v>13521</v>
      </c>
      <c r="I16" s="66">
        <v>-6515</v>
      </c>
      <c r="J16" s="67">
        <v>-48.1843058945344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</row>
    <row r="17" s="55" customFormat="1" ht="18.95" customHeight="1" spans="1:12">
      <c r="A17" s="70"/>
      <c r="B17" s="65" t="s">
        <v>1701</v>
      </c>
      <c r="C17" s="66">
        <v>1126</v>
      </c>
      <c r="D17" s="66">
        <v>75</v>
      </c>
      <c r="E17" s="66">
        <v>248</v>
      </c>
      <c r="F17" s="67">
        <v>330.666666666667</v>
      </c>
      <c r="G17" s="66">
        <v>173</v>
      </c>
      <c r="H17" s="67">
        <v>285</v>
      </c>
      <c r="I17" s="66">
        <v>-37</v>
      </c>
      <c r="J17" s="67">
        <v>-12.9824561403509</v>
      </c>
    </row>
    <row r="18" s="55" customFormat="1" ht="18.95" customHeight="1" spans="1:12">
      <c r="A18" s="70"/>
      <c r="B18" s="65" t="s">
        <v>1707</v>
      </c>
      <c r="C18" s="66">
        <v>26</v>
      </c>
      <c r="D18" s="66">
        <v>30</v>
      </c>
      <c r="E18" s="66"/>
      <c r="F18" s="67"/>
      <c r="G18" s="66"/>
      <c r="H18" s="67"/>
      <c r="I18" s="66"/>
      <c r="J18" s="67"/>
    </row>
    <row r="19" s="55" customFormat="1" ht="18.95" customHeight="1" spans="1:12">
      <c r="A19" s="70"/>
      <c r="B19" s="65" t="s">
        <v>1702</v>
      </c>
      <c r="C19" s="66"/>
      <c r="D19" s="66"/>
      <c r="E19" s="66"/>
      <c r="F19" s="67"/>
      <c r="G19" s="66">
        <v>0</v>
      </c>
      <c r="H19" s="67"/>
      <c r="I19" s="66">
        <v>0</v>
      </c>
      <c r="J19" s="67"/>
    </row>
    <row r="20" s="55" customFormat="1" ht="18.95" customHeight="1" spans="1:12">
      <c r="A20" s="70"/>
      <c r="B20" s="65" t="s">
        <v>1703</v>
      </c>
      <c r="C20" s="66"/>
      <c r="D20" s="66"/>
      <c r="E20" s="66"/>
      <c r="F20" s="67"/>
      <c r="G20" s="66">
        <v>0</v>
      </c>
      <c r="H20" s="67"/>
      <c r="I20" s="66">
        <v>0</v>
      </c>
      <c r="J20" s="67"/>
    </row>
    <row r="21" s="55" customFormat="1" ht="18.95" customHeight="1" spans="1:12">
      <c r="A21" s="70"/>
      <c r="B21" s="65" t="s">
        <v>1705</v>
      </c>
      <c r="C21" s="66">
        <v>11166</v>
      </c>
      <c r="D21" s="66">
        <v>14477</v>
      </c>
      <c r="E21" s="66">
        <v>6758</v>
      </c>
      <c r="F21" s="67">
        <v>46.6809421841542</v>
      </c>
      <c r="G21" s="66">
        <v>-7719</v>
      </c>
      <c r="H21" s="67">
        <v>13236</v>
      </c>
      <c r="I21" s="66">
        <v>-6478</v>
      </c>
      <c r="J21" s="67">
        <v>-48.9422786340284</v>
      </c>
    </row>
    <row r="22" s="55" customFormat="1" ht="18.95" customHeight="1" spans="1:12">
      <c r="A22" s="71" t="s">
        <v>1708</v>
      </c>
      <c r="B22" s="65" t="s">
        <v>1701</v>
      </c>
      <c r="C22" s="66">
        <v>1126</v>
      </c>
      <c r="D22" s="66">
        <v>575</v>
      </c>
      <c r="E22" s="66">
        <v>248</v>
      </c>
      <c r="F22" s="67">
        <v>43.1304347826087</v>
      </c>
      <c r="G22" s="66">
        <v>-327</v>
      </c>
      <c r="H22" s="67">
        <v>289</v>
      </c>
      <c r="I22" s="66">
        <v>-41</v>
      </c>
      <c r="J22" s="67">
        <v>-14.1868512110727</v>
      </c>
    </row>
    <row r="23" s="55" customFormat="1" ht="18.95" customHeight="1" spans="1:12">
      <c r="A23" s="71"/>
      <c r="B23" s="65" t="s">
        <v>1707</v>
      </c>
      <c r="C23" s="66">
        <v>26</v>
      </c>
      <c r="D23" s="66">
        <v>30</v>
      </c>
      <c r="E23" s="66"/>
      <c r="F23" s="67"/>
      <c r="G23" s="66"/>
      <c r="H23" s="67"/>
      <c r="I23" s="66"/>
      <c r="J23" s="67"/>
    </row>
    <row r="24" s="55" customFormat="1" ht="18.95" customHeight="1" spans="1:12">
      <c r="A24" s="71"/>
      <c r="B24" s="65" t="s">
        <v>1702</v>
      </c>
      <c r="C24" s="66">
        <v>27771</v>
      </c>
      <c r="D24" s="66">
        <v>21441</v>
      </c>
      <c r="E24" s="66">
        <v>23501</v>
      </c>
      <c r="F24" s="67">
        <v>109.607760832051</v>
      </c>
      <c r="G24" s="66">
        <v>2060</v>
      </c>
      <c r="H24" s="67">
        <v>13099</v>
      </c>
      <c r="I24" s="66">
        <v>10402</v>
      </c>
      <c r="J24" s="67">
        <v>79.410642033743</v>
      </c>
    </row>
    <row r="25" s="55" customFormat="1" ht="18.95" customHeight="1" spans="1:12">
      <c r="A25" s="71"/>
      <c r="B25" s="65" t="s">
        <v>1703</v>
      </c>
      <c r="C25" s="66">
        <v>16416</v>
      </c>
      <c r="D25" s="66">
        <v>10994</v>
      </c>
      <c r="E25" s="66">
        <v>14769</v>
      </c>
      <c r="F25" s="67">
        <v>134.336911042387</v>
      </c>
      <c r="G25" s="66">
        <v>3775</v>
      </c>
      <c r="H25" s="67">
        <v>7583</v>
      </c>
      <c r="I25" s="66">
        <v>7186</v>
      </c>
      <c r="J25" s="67">
        <v>94.7646050375841</v>
      </c>
    </row>
    <row r="26" s="55" customFormat="1" ht="18.95" customHeight="1" spans="1:12">
      <c r="A26" s="71"/>
      <c r="B26" s="65" t="s">
        <v>1704</v>
      </c>
      <c r="C26" s="66"/>
      <c r="D26" s="66">
        <v>0</v>
      </c>
      <c r="E26" s="66"/>
      <c r="F26" s="67"/>
      <c r="G26" s="66">
        <v>0</v>
      </c>
      <c r="H26" s="67">
        <v>86</v>
      </c>
      <c r="I26" s="66">
        <v>-86</v>
      </c>
      <c r="J26" s="67"/>
    </row>
    <row r="27" s="55" customFormat="1" ht="18.95" customHeight="1" spans="1:12">
      <c r="A27" s="71"/>
      <c r="B27" s="65" t="s">
        <v>1705</v>
      </c>
      <c r="C27" s="66">
        <v>36341</v>
      </c>
      <c r="D27" s="66">
        <v>38520</v>
      </c>
      <c r="E27" s="66">
        <v>26135</v>
      </c>
      <c r="F27" s="67">
        <v>67.8478712357217</v>
      </c>
      <c r="G27" s="66">
        <v>-12385</v>
      </c>
      <c r="H27" s="67">
        <v>24133</v>
      </c>
      <c r="I27" s="66">
        <v>2002</v>
      </c>
      <c r="J27" s="67">
        <v>8.29569469191563</v>
      </c>
    </row>
    <row r="28" s="1" customFormat="1" ht="14.1" customHeight="1" spans="1:12">
      <c r="A28" s="72"/>
      <c r="B28" s="72"/>
      <c r="C28" s="72"/>
      <c r="D28" s="72"/>
      <c r="E28" s="73"/>
      <c r="F28" s="72"/>
      <c r="G28" s="72"/>
      <c r="H28" s="72"/>
      <c r="I28" s="72"/>
      <c r="J28" s="72"/>
      <c r="K28" s="56"/>
      <c r="L28" s="56"/>
    </row>
    <row r="29" s="1" customFormat="1" spans="1:12">
      <c r="A29" s="56"/>
      <c r="B29" s="56"/>
      <c r="C29" s="56"/>
      <c r="D29" s="56"/>
      <c r="E29" s="74"/>
      <c r="F29" s="57"/>
      <c r="G29" s="75"/>
      <c r="H29" s="56"/>
      <c r="I29" s="56"/>
      <c r="J29" s="58"/>
      <c r="K29" s="56"/>
      <c r="L29" s="56"/>
    </row>
  </sheetData>
  <mergeCells count="16">
    <mergeCell ref="A2:J2"/>
    <mergeCell ref="A3:J3"/>
    <mergeCell ref="F4:G4"/>
    <mergeCell ref="H4:J4"/>
    <mergeCell ref="A6:B6"/>
    <mergeCell ref="A7:B7"/>
    <mergeCell ref="A8:B8"/>
    <mergeCell ref="A9:B9"/>
    <mergeCell ref="A28:J28"/>
    <mergeCell ref="A10:A15"/>
    <mergeCell ref="A16:A21"/>
    <mergeCell ref="A22:A27"/>
    <mergeCell ref="C4:C5"/>
    <mergeCell ref="D4:D5"/>
    <mergeCell ref="E4:E5"/>
    <mergeCell ref="A4:B5"/>
  </mergeCells>
  <pageMargins left="0.747916666666667" right="0.471527777777778" top="0.984027777777778" bottom="0.393055555555556" header="0.235416666666667" footer="0.354166666666667"/>
  <pageSetup paperSize="9" scale="80" firstPageNumber="85" orientation="landscape" useFirstPageNumber="1" horizontalDpi="600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zoomScale="90" zoomScaleNormal="90" workbookViewId="0">
      <selection activeCell="M12" sqref="M12"/>
    </sheetView>
  </sheetViews>
  <sheetFormatPr defaultColWidth="9" defaultRowHeight="18.75" outlineLevelCol="6"/>
  <cols>
    <col min="1" max="1" width="53.5833333333333" style="25" customWidth="1"/>
    <col min="2" max="2" width="22.4" style="26" customWidth="1"/>
    <col min="3" max="3" width="18.8666666666667" style="27" customWidth="1"/>
    <col min="4" max="4" width="16.2416666666667" style="28" customWidth="1"/>
    <col min="5" max="5" width="13.3333333333333" style="29" customWidth="1"/>
    <col min="6" max="6" width="11.9333333333333" style="29" customWidth="1"/>
    <col min="7" max="7" width="15.55" style="28" customWidth="1"/>
    <col min="8" max="16384" width="9" style="1"/>
  </cols>
  <sheetData>
    <row r="1" s="1" customFormat="1" spans="1:7">
      <c r="A1" s="25" t="s">
        <v>1709</v>
      </c>
      <c r="B1" s="26"/>
      <c r="C1" s="27"/>
      <c r="D1" s="28"/>
      <c r="E1" s="29"/>
      <c r="F1" s="29"/>
      <c r="G1" s="28"/>
    </row>
    <row r="2" s="22" customFormat="1" ht="30" customHeight="1" spans="1:7">
      <c r="A2" s="30" t="s">
        <v>1710</v>
      </c>
      <c r="B2" s="31"/>
      <c r="C2" s="31"/>
      <c r="D2" s="32"/>
      <c r="E2" s="31"/>
      <c r="F2" s="31"/>
      <c r="G2" s="32"/>
    </row>
    <row r="3" s="5" customFormat="1" ht="20.1" customHeight="1" spans="1:7">
      <c r="A3" s="33" t="s">
        <v>31</v>
      </c>
      <c r="B3" s="34"/>
      <c r="C3" s="34"/>
      <c r="D3" s="35"/>
      <c r="E3" s="34"/>
      <c r="F3" s="34"/>
      <c r="G3" s="35"/>
    </row>
    <row r="4" s="23" customFormat="1" ht="21" customHeight="1" spans="1:7">
      <c r="A4" s="36" t="s">
        <v>32</v>
      </c>
      <c r="B4" s="37" t="s">
        <v>1711</v>
      </c>
      <c r="C4" s="38" t="s">
        <v>1712</v>
      </c>
      <c r="D4" s="39"/>
      <c r="E4" s="38"/>
      <c r="F4" s="38"/>
      <c r="G4" s="39"/>
    </row>
    <row r="5" s="23" customFormat="1" ht="21" customHeight="1" spans="1:7">
      <c r="A5" s="36"/>
      <c r="B5" s="37"/>
      <c r="C5" s="40" t="s">
        <v>1689</v>
      </c>
      <c r="D5" s="40" t="s">
        <v>1713</v>
      </c>
      <c r="E5" s="38" t="s">
        <v>1714</v>
      </c>
      <c r="F5" s="38"/>
      <c r="G5" s="39"/>
    </row>
    <row r="6" s="23" customFormat="1" ht="21" customHeight="1" spans="1:7">
      <c r="A6" s="36"/>
      <c r="B6" s="37"/>
      <c r="C6" s="40"/>
      <c r="D6" s="40"/>
      <c r="E6" s="38" t="s">
        <v>1715</v>
      </c>
      <c r="F6" s="38" t="s">
        <v>1716</v>
      </c>
      <c r="G6" s="39" t="s">
        <v>1717</v>
      </c>
    </row>
    <row r="7" s="24" customFormat="1" ht="21" customHeight="1" spans="1:7">
      <c r="A7" s="41" t="s">
        <v>1718</v>
      </c>
      <c r="B7" s="42">
        <v>38520</v>
      </c>
      <c r="C7" s="16">
        <v>26135</v>
      </c>
      <c r="D7" s="43">
        <v>67.85</v>
      </c>
      <c r="E7" s="16">
        <v>24133</v>
      </c>
      <c r="F7" s="44">
        <v>2002</v>
      </c>
      <c r="G7" s="43">
        <v>8.3</v>
      </c>
    </row>
    <row r="8" s="24" customFormat="1" ht="21" customHeight="1" spans="1:7">
      <c r="A8" s="41" t="s">
        <v>1719</v>
      </c>
      <c r="B8" s="42">
        <v>22150</v>
      </c>
      <c r="C8" s="16">
        <v>15869</v>
      </c>
      <c r="D8" s="43">
        <v>71.64</v>
      </c>
      <c r="E8" s="16">
        <v>8895</v>
      </c>
      <c r="F8" s="44">
        <v>6974</v>
      </c>
      <c r="G8" s="43">
        <v>78.4</v>
      </c>
    </row>
    <row r="9" s="24" customFormat="1" ht="21" customHeight="1" spans="1:7">
      <c r="A9" s="41" t="s">
        <v>1720</v>
      </c>
      <c r="B9" s="42">
        <v>11508</v>
      </c>
      <c r="C9" s="16">
        <v>6765</v>
      </c>
      <c r="D9" s="43">
        <v>58.79</v>
      </c>
      <c r="E9" s="16">
        <v>4915</v>
      </c>
      <c r="F9" s="44">
        <v>1850</v>
      </c>
      <c r="G9" s="43">
        <v>37.64</v>
      </c>
    </row>
    <row r="10" s="24" customFormat="1" ht="21" customHeight="1" spans="1:7">
      <c r="A10" s="41" t="s">
        <v>1721</v>
      </c>
      <c r="B10" s="42"/>
      <c r="C10" s="16"/>
      <c r="D10" s="43"/>
      <c r="E10" s="16"/>
      <c r="F10" s="44"/>
      <c r="G10" s="43"/>
    </row>
    <row r="11" s="24" customFormat="1" ht="21" customHeight="1" spans="1:7">
      <c r="A11" s="41" t="s">
        <v>1722</v>
      </c>
      <c r="B11" s="42"/>
      <c r="C11" s="16"/>
      <c r="D11" s="43"/>
      <c r="E11" s="16"/>
      <c r="F11" s="44">
        <v>0</v>
      </c>
      <c r="G11" s="43"/>
    </row>
    <row r="12" s="24" customFormat="1" ht="21" customHeight="1" spans="1:7">
      <c r="A12" s="41" t="s">
        <v>1723</v>
      </c>
      <c r="B12" s="42">
        <v>2034</v>
      </c>
      <c r="C12" s="16">
        <v>1758</v>
      </c>
      <c r="D12" s="43">
        <v>86.43</v>
      </c>
      <c r="E12" s="16">
        <v>766</v>
      </c>
      <c r="F12" s="44">
        <v>992</v>
      </c>
      <c r="G12" s="43">
        <v>129.5</v>
      </c>
    </row>
    <row r="13" s="24" customFormat="1" ht="21" customHeight="1" spans="1:7">
      <c r="A13" s="41" t="s">
        <v>1724</v>
      </c>
      <c r="B13" s="42"/>
      <c r="C13" s="16"/>
      <c r="D13" s="43"/>
      <c r="E13" s="16"/>
      <c r="F13" s="44">
        <v>0</v>
      </c>
      <c r="G13" s="43"/>
    </row>
    <row r="14" s="24" customFormat="1" ht="21" customHeight="1" spans="1:7">
      <c r="A14" s="41" t="s">
        <v>1725</v>
      </c>
      <c r="B14" s="42">
        <v>311</v>
      </c>
      <c r="C14" s="16">
        <v>670</v>
      </c>
      <c r="D14" s="43">
        <v>215.43</v>
      </c>
      <c r="E14" s="16">
        <v>130</v>
      </c>
      <c r="F14" s="44">
        <v>540</v>
      </c>
      <c r="G14" s="43">
        <v>415.38</v>
      </c>
    </row>
    <row r="15" s="24" customFormat="1" ht="21" customHeight="1" spans="1:7">
      <c r="A15" s="41" t="s">
        <v>1726</v>
      </c>
      <c r="B15" s="42">
        <v>4340</v>
      </c>
      <c r="C15" s="16">
        <v>3992</v>
      </c>
      <c r="D15" s="43">
        <v>91.98</v>
      </c>
      <c r="E15" s="16">
        <v>1688</v>
      </c>
      <c r="F15" s="44">
        <v>2304</v>
      </c>
      <c r="G15" s="43">
        <v>136.49</v>
      </c>
    </row>
    <row r="16" s="24" customFormat="1" ht="21" customHeight="1" spans="1:7">
      <c r="A16" s="41" t="s">
        <v>1727</v>
      </c>
      <c r="B16" s="42">
        <v>579</v>
      </c>
      <c r="C16" s="16">
        <v>291</v>
      </c>
      <c r="D16" s="43">
        <v>50.26</v>
      </c>
      <c r="E16" s="16">
        <v>245</v>
      </c>
      <c r="F16" s="44">
        <v>46</v>
      </c>
      <c r="G16" s="43">
        <v>18.78</v>
      </c>
    </row>
    <row r="17" s="24" customFormat="1" ht="21" customHeight="1" spans="1:7">
      <c r="A17" s="41" t="s">
        <v>1728</v>
      </c>
      <c r="B17" s="42">
        <v>547</v>
      </c>
      <c r="C17" s="16">
        <v>247</v>
      </c>
      <c r="D17" s="43">
        <v>45.16</v>
      </c>
      <c r="E17" s="16">
        <v>261</v>
      </c>
      <c r="F17" s="44">
        <v>-14</v>
      </c>
      <c r="G17" s="43"/>
    </row>
    <row r="18" s="24" customFormat="1" ht="21" customHeight="1" spans="1:7">
      <c r="A18" s="41" t="s">
        <v>1729</v>
      </c>
      <c r="B18" s="42">
        <v>456</v>
      </c>
      <c r="C18" s="16">
        <v>152</v>
      </c>
      <c r="D18" s="43">
        <v>33.33</v>
      </c>
      <c r="E18" s="16">
        <v>162</v>
      </c>
      <c r="F18" s="44">
        <v>-10</v>
      </c>
      <c r="G18" s="43">
        <v>-6.17</v>
      </c>
    </row>
    <row r="19" s="24" customFormat="1" ht="21" customHeight="1" spans="1:7">
      <c r="A19" s="41" t="s">
        <v>1730</v>
      </c>
      <c r="B19" s="42">
        <v>664</v>
      </c>
      <c r="C19" s="16">
        <v>528</v>
      </c>
      <c r="D19" s="43">
        <v>79.52</v>
      </c>
      <c r="E19" s="16">
        <v>300</v>
      </c>
      <c r="F19" s="44">
        <v>228</v>
      </c>
      <c r="G19" s="43"/>
    </row>
    <row r="20" s="24" customFormat="1" ht="21" customHeight="1" spans="1:7">
      <c r="A20" s="41" t="s">
        <v>1731</v>
      </c>
      <c r="B20" s="42">
        <v>10</v>
      </c>
      <c r="C20" s="16">
        <v>71</v>
      </c>
      <c r="D20" s="43">
        <v>710</v>
      </c>
      <c r="E20" s="16">
        <v>7</v>
      </c>
      <c r="F20" s="44">
        <v>64</v>
      </c>
      <c r="G20" s="43"/>
    </row>
    <row r="21" s="24" customFormat="1" ht="21" customHeight="1" spans="1:7">
      <c r="A21" s="41" t="s">
        <v>1732</v>
      </c>
      <c r="B21" s="42">
        <v>284</v>
      </c>
      <c r="C21" s="16">
        <v>120</v>
      </c>
      <c r="D21" s="43">
        <v>42.25</v>
      </c>
      <c r="E21" s="16">
        <v>124</v>
      </c>
      <c r="F21" s="44">
        <v>-4</v>
      </c>
      <c r="G21" s="43">
        <v>-3.23</v>
      </c>
    </row>
    <row r="22" s="24" customFormat="1" ht="21" customHeight="1" spans="1:7">
      <c r="A22" s="41" t="s">
        <v>1733</v>
      </c>
      <c r="B22" s="42">
        <v>1313</v>
      </c>
      <c r="C22" s="16">
        <v>1208</v>
      </c>
      <c r="D22" s="43">
        <v>92</v>
      </c>
      <c r="E22" s="16">
        <v>239</v>
      </c>
      <c r="F22" s="44">
        <v>969</v>
      </c>
      <c r="G22" s="43"/>
    </row>
    <row r="23" s="24" customFormat="1" ht="21" customHeight="1" spans="1:7">
      <c r="A23" s="41" t="s">
        <v>1734</v>
      </c>
      <c r="B23" s="42">
        <v>84</v>
      </c>
      <c r="C23" s="42">
        <v>62</v>
      </c>
      <c r="D23" s="43">
        <v>73.81</v>
      </c>
      <c r="E23" s="42">
        <v>53</v>
      </c>
      <c r="F23" s="44">
        <v>9</v>
      </c>
      <c r="G23" s="43"/>
    </row>
    <row r="24" s="24" customFormat="1" ht="21" customHeight="1" spans="1:7">
      <c r="A24" s="41" t="s">
        <v>1735</v>
      </c>
      <c r="B24" s="42">
        <v>20</v>
      </c>
      <c r="C24" s="16">
        <v>5</v>
      </c>
      <c r="D24" s="43">
        <v>25</v>
      </c>
      <c r="E24" s="16">
        <v>5</v>
      </c>
      <c r="F24" s="44">
        <v>0</v>
      </c>
      <c r="G24" s="43">
        <v>0</v>
      </c>
    </row>
    <row r="25" s="24" customFormat="1" ht="21" customHeight="1" spans="1:7">
      <c r="A25" s="41" t="s">
        <v>1736</v>
      </c>
      <c r="B25" s="42"/>
      <c r="C25" s="16"/>
      <c r="D25" s="43"/>
      <c r="E25" s="16"/>
      <c r="F25" s="44">
        <v>0</v>
      </c>
      <c r="G25" s="43"/>
    </row>
    <row r="26" s="24" customFormat="1" ht="21" customHeight="1" spans="1:7">
      <c r="A26" s="45" t="s">
        <v>1737</v>
      </c>
      <c r="B26" s="42">
        <v>16370</v>
      </c>
      <c r="C26" s="16">
        <v>10266</v>
      </c>
      <c r="D26" s="43">
        <v>62.71</v>
      </c>
      <c r="E26" s="16">
        <v>15238</v>
      </c>
      <c r="F26" s="44">
        <v>-4972</v>
      </c>
      <c r="G26" s="43">
        <v>-32.63</v>
      </c>
    </row>
    <row r="27" s="24" customFormat="1" ht="21" customHeight="1" spans="1:7">
      <c r="A27" s="45" t="s">
        <v>1738</v>
      </c>
      <c r="B27" s="42">
        <v>1993</v>
      </c>
      <c r="C27" s="16">
        <v>885</v>
      </c>
      <c r="D27" s="43">
        <v>44.41</v>
      </c>
      <c r="E27" s="16">
        <v>612</v>
      </c>
      <c r="F27" s="44">
        <v>273</v>
      </c>
      <c r="G27" s="43">
        <v>44.61</v>
      </c>
    </row>
    <row r="28" s="24" customFormat="1" ht="21" customHeight="1" spans="1:7">
      <c r="A28" s="41" t="s">
        <v>1739</v>
      </c>
      <c r="B28" s="42">
        <v>810</v>
      </c>
      <c r="C28" s="42">
        <v>542</v>
      </c>
      <c r="D28" s="43"/>
      <c r="E28" s="42">
        <v>385</v>
      </c>
      <c r="F28" s="44">
        <v>157</v>
      </c>
      <c r="G28" s="43">
        <v>40.78</v>
      </c>
    </row>
    <row r="29" s="24" customFormat="1" ht="21" customHeight="1" spans="1:7">
      <c r="A29" s="46" t="s">
        <v>1740</v>
      </c>
      <c r="B29" s="42">
        <v>491</v>
      </c>
      <c r="C29" s="16">
        <v>289</v>
      </c>
      <c r="D29" s="43">
        <v>1196</v>
      </c>
      <c r="E29" s="16">
        <v>205</v>
      </c>
      <c r="F29" s="44">
        <v>84</v>
      </c>
      <c r="G29" s="43">
        <v>40.98</v>
      </c>
    </row>
    <row r="30" s="24" customFormat="1" ht="21" customHeight="1" spans="1:7">
      <c r="A30" s="46" t="s">
        <v>1741</v>
      </c>
      <c r="B30" s="42">
        <v>592</v>
      </c>
      <c r="C30" s="16">
        <v>10</v>
      </c>
      <c r="D30" s="43"/>
      <c r="E30" s="16">
        <v>22</v>
      </c>
      <c r="F30" s="44">
        <v>-12</v>
      </c>
      <c r="G30" s="43"/>
    </row>
    <row r="31" s="24" customFormat="1" ht="21" customHeight="1" spans="1:7">
      <c r="A31" s="46" t="s">
        <v>1742</v>
      </c>
      <c r="B31" s="42">
        <v>929</v>
      </c>
      <c r="C31" s="16">
        <v>416</v>
      </c>
      <c r="D31" s="43">
        <v>44.78</v>
      </c>
      <c r="E31" s="16">
        <v>449</v>
      </c>
      <c r="F31" s="44">
        <v>-33</v>
      </c>
      <c r="G31" s="43">
        <v>-7.35</v>
      </c>
    </row>
    <row r="32" s="24" customFormat="1" ht="21" customHeight="1" spans="1:7">
      <c r="A32" s="46" t="s">
        <v>1743</v>
      </c>
      <c r="B32" s="42"/>
      <c r="C32" s="16">
        <v>356</v>
      </c>
      <c r="D32" s="43"/>
      <c r="E32" s="16">
        <v>343</v>
      </c>
      <c r="F32" s="44">
        <v>13</v>
      </c>
      <c r="G32" s="43">
        <v>3.79</v>
      </c>
    </row>
    <row r="33" s="24" customFormat="1" ht="21" customHeight="1" spans="1:7">
      <c r="A33" s="41" t="s">
        <v>1744</v>
      </c>
      <c r="B33" s="42"/>
      <c r="C33" s="16"/>
      <c r="D33" s="43"/>
      <c r="E33" s="16"/>
      <c r="F33" s="44">
        <v>0</v>
      </c>
      <c r="G33" s="43"/>
    </row>
    <row r="34" s="24" customFormat="1" ht="21" customHeight="1" spans="1:7">
      <c r="A34" s="41" t="s">
        <v>1745</v>
      </c>
      <c r="B34" s="42"/>
      <c r="C34" s="16"/>
      <c r="D34" s="43"/>
      <c r="E34" s="16"/>
      <c r="F34" s="44">
        <v>0</v>
      </c>
      <c r="G34" s="43"/>
    </row>
    <row r="35" s="24" customFormat="1" ht="21" customHeight="1" spans="1:7">
      <c r="A35" s="41" t="s">
        <v>1746</v>
      </c>
      <c r="B35" s="42"/>
      <c r="C35" s="16"/>
      <c r="D35" s="43"/>
      <c r="E35" s="16"/>
      <c r="F35" s="44">
        <v>0</v>
      </c>
      <c r="G35" s="43"/>
    </row>
    <row r="36" s="24" customFormat="1" ht="21" customHeight="1" spans="1:7">
      <c r="A36" s="41" t="s">
        <v>1747</v>
      </c>
      <c r="B36" s="42">
        <v>1140</v>
      </c>
      <c r="C36" s="16">
        <v>98</v>
      </c>
      <c r="D36" s="43">
        <v>8.6</v>
      </c>
      <c r="E36" s="16">
        <v>174</v>
      </c>
      <c r="F36" s="44">
        <v>-76</v>
      </c>
      <c r="G36" s="43">
        <v>-43.68</v>
      </c>
    </row>
    <row r="37" s="24" customFormat="1" ht="21" customHeight="1" spans="1:7">
      <c r="A37" s="41" t="s">
        <v>1748</v>
      </c>
      <c r="B37" s="42">
        <v>70</v>
      </c>
      <c r="C37" s="16"/>
      <c r="D37" s="43"/>
      <c r="E37" s="16">
        <v>66</v>
      </c>
      <c r="F37" s="44">
        <v>-66</v>
      </c>
      <c r="G37" s="43"/>
    </row>
    <row r="38" s="24" customFormat="1" ht="21" customHeight="1" spans="1:7">
      <c r="A38" s="41" t="s">
        <v>1749</v>
      </c>
      <c r="B38" s="42">
        <v>12150</v>
      </c>
      <c r="C38" s="16">
        <v>8819</v>
      </c>
      <c r="D38" s="43">
        <v>72.58</v>
      </c>
      <c r="E38" s="16">
        <v>13866</v>
      </c>
      <c r="F38" s="44">
        <v>-5047</v>
      </c>
      <c r="G38" s="43">
        <v>-36.4</v>
      </c>
    </row>
    <row r="39" s="24" customFormat="1" ht="21" customHeight="1" spans="1:7">
      <c r="A39" s="41" t="s">
        <v>1750</v>
      </c>
      <c r="B39" s="42"/>
      <c r="C39" s="16"/>
      <c r="D39" s="43"/>
      <c r="E39" s="16"/>
      <c r="F39" s="44">
        <v>0</v>
      </c>
      <c r="G39" s="43"/>
    </row>
    <row r="40" s="24" customFormat="1" ht="21" customHeight="1" spans="1:7">
      <c r="A40" s="41" t="s">
        <v>1751</v>
      </c>
      <c r="B40" s="42"/>
      <c r="C40" s="16">
        <v>2311</v>
      </c>
      <c r="D40" s="43"/>
      <c r="E40" s="16">
        <v>1047</v>
      </c>
      <c r="F40" s="44">
        <v>1264</v>
      </c>
      <c r="G40" s="43">
        <v>120.73</v>
      </c>
    </row>
    <row r="41" s="24" customFormat="1" ht="21" customHeight="1" spans="1:7">
      <c r="A41" s="45" t="s">
        <v>1752</v>
      </c>
      <c r="B41" s="42">
        <v>38</v>
      </c>
      <c r="C41" s="16">
        <v>45</v>
      </c>
      <c r="D41" s="43">
        <v>118.42</v>
      </c>
      <c r="E41" s="16">
        <v>36</v>
      </c>
      <c r="F41" s="44">
        <v>9</v>
      </c>
      <c r="G41" s="43">
        <v>25</v>
      </c>
    </row>
    <row r="42" s="24" customFormat="1" ht="21" customHeight="1" spans="1:7">
      <c r="A42" s="41" t="s">
        <v>1753</v>
      </c>
      <c r="B42" s="42">
        <v>50</v>
      </c>
      <c r="C42" s="16">
        <v>3</v>
      </c>
      <c r="D42" s="43">
        <v>6</v>
      </c>
      <c r="E42" s="16">
        <v>35</v>
      </c>
      <c r="F42" s="44">
        <v>-32</v>
      </c>
      <c r="G42" s="43"/>
    </row>
    <row r="43" s="24" customFormat="1" ht="21" customHeight="1" spans="1:7">
      <c r="A43" s="41" t="s">
        <v>1754</v>
      </c>
      <c r="B43" s="42">
        <v>575</v>
      </c>
      <c r="C43" s="16">
        <v>248</v>
      </c>
      <c r="D43" s="43">
        <v>43.13</v>
      </c>
      <c r="E43" s="16">
        <v>289</v>
      </c>
      <c r="F43" s="44">
        <v>-41</v>
      </c>
      <c r="G43" s="43">
        <v>-14.19</v>
      </c>
    </row>
    <row r="44" s="24" customFormat="1" ht="21" customHeight="1" spans="1:7">
      <c r="A44" s="41" t="s">
        <v>1755</v>
      </c>
      <c r="B44" s="42">
        <v>500</v>
      </c>
      <c r="C44" s="16">
        <v>121</v>
      </c>
      <c r="D44" s="43">
        <v>24.2</v>
      </c>
      <c r="E44" s="16">
        <v>4</v>
      </c>
      <c r="F44" s="44">
        <v>117</v>
      </c>
      <c r="G44" s="43"/>
    </row>
    <row r="45" s="24" customFormat="1" ht="21" customHeight="1" spans="1:7">
      <c r="A45" s="41" t="s">
        <v>1756</v>
      </c>
      <c r="B45" s="42"/>
      <c r="C45" s="16"/>
      <c r="D45" s="43"/>
      <c r="E45" s="16"/>
      <c r="F45" s="44">
        <v>0</v>
      </c>
      <c r="G45" s="43"/>
    </row>
    <row r="46" s="24" customFormat="1" ht="21" customHeight="1" spans="1:7">
      <c r="A46" s="41" t="s">
        <v>1757</v>
      </c>
      <c r="B46" s="42">
        <v>30</v>
      </c>
      <c r="C46" s="16"/>
      <c r="D46" s="43">
        <v>0</v>
      </c>
      <c r="E46" s="16">
        <v>9</v>
      </c>
      <c r="F46" s="44">
        <v>-9</v>
      </c>
      <c r="G46" s="43"/>
    </row>
    <row r="47" s="24" customFormat="1" ht="21" customHeight="1" spans="1:7">
      <c r="A47" s="45" t="s">
        <v>1758</v>
      </c>
      <c r="B47" s="42">
        <v>45</v>
      </c>
      <c r="C47" s="42">
        <v>2</v>
      </c>
      <c r="D47" s="43">
        <v>4.44</v>
      </c>
      <c r="E47" s="42">
        <v>12</v>
      </c>
      <c r="F47" s="44">
        <v>-10</v>
      </c>
      <c r="G47" s="43">
        <v>-83.33</v>
      </c>
    </row>
    <row r="48" s="24" customFormat="1" ht="21" customHeight="1" spans="1:7">
      <c r="A48" s="45" t="s">
        <v>1699</v>
      </c>
      <c r="B48" s="42">
        <v>30</v>
      </c>
      <c r="C48" s="16"/>
      <c r="D48" s="43">
        <v>0</v>
      </c>
      <c r="E48" s="16">
        <v>26</v>
      </c>
      <c r="F48" s="44">
        <v>-26</v>
      </c>
      <c r="G48" s="43">
        <v>-100</v>
      </c>
    </row>
    <row r="49" s="24" customFormat="1" ht="21" customHeight="1" spans="1:7">
      <c r="A49" s="45" t="s">
        <v>1759</v>
      </c>
      <c r="B49" s="42">
        <v>30</v>
      </c>
      <c r="C49" s="16"/>
      <c r="D49" s="43">
        <v>0</v>
      </c>
      <c r="E49" s="16">
        <v>26</v>
      </c>
      <c r="F49" s="44">
        <v>-26</v>
      </c>
      <c r="G49" s="43">
        <v>-100</v>
      </c>
    </row>
    <row r="50" s="24" customFormat="1" ht="21" customHeight="1" spans="1:7">
      <c r="A50" s="45" t="s">
        <v>1760</v>
      </c>
      <c r="B50" s="42">
        <v>21441</v>
      </c>
      <c r="C50" s="16">
        <v>23501</v>
      </c>
      <c r="D50" s="43">
        <v>109.61</v>
      </c>
      <c r="E50" s="16">
        <v>13099</v>
      </c>
      <c r="F50" s="44">
        <v>10402</v>
      </c>
      <c r="G50" s="43">
        <v>79.41</v>
      </c>
    </row>
    <row r="51" s="24" customFormat="1" ht="21" customHeight="1" spans="1:7">
      <c r="A51" s="45" t="s">
        <v>1720</v>
      </c>
      <c r="B51" s="42">
        <v>16440</v>
      </c>
      <c r="C51" s="16">
        <v>9813</v>
      </c>
      <c r="D51" s="43">
        <v>59.69</v>
      </c>
      <c r="E51" s="16">
        <v>7337</v>
      </c>
      <c r="F51" s="44">
        <v>2476</v>
      </c>
      <c r="G51" s="43">
        <v>33.75</v>
      </c>
    </row>
    <row r="52" s="24" customFormat="1" ht="21" customHeight="1" spans="1:7">
      <c r="A52" s="45" t="s">
        <v>1722</v>
      </c>
      <c r="B52" s="42"/>
      <c r="C52" s="16"/>
      <c r="D52" s="43"/>
      <c r="E52" s="16"/>
      <c r="F52" s="44">
        <v>0</v>
      </c>
      <c r="G52" s="43"/>
    </row>
    <row r="53" s="24" customFormat="1" ht="21" customHeight="1" spans="1:7">
      <c r="A53" s="45" t="s">
        <v>1761</v>
      </c>
      <c r="B53" s="42"/>
      <c r="C53" s="16">
        <v>24</v>
      </c>
      <c r="D53" s="43"/>
      <c r="E53" s="16">
        <v>20</v>
      </c>
      <c r="F53" s="44">
        <v>4</v>
      </c>
      <c r="G53" s="43">
        <v>20</v>
      </c>
    </row>
    <row r="54" s="24" customFormat="1" ht="21" customHeight="1" spans="1:7">
      <c r="A54" s="45" t="s">
        <v>1723</v>
      </c>
      <c r="B54" s="42">
        <v>4068</v>
      </c>
      <c r="C54" s="16">
        <v>5273</v>
      </c>
      <c r="D54" s="43">
        <v>129.62</v>
      </c>
      <c r="E54" s="16">
        <v>2297</v>
      </c>
      <c r="F54" s="44">
        <v>2976</v>
      </c>
      <c r="G54" s="43">
        <v>129.56</v>
      </c>
    </row>
    <row r="55" s="24" customFormat="1" ht="21" customHeight="1" spans="1:7">
      <c r="A55" s="45" t="s">
        <v>1725</v>
      </c>
      <c r="B55" s="42">
        <v>933</v>
      </c>
      <c r="C55" s="16">
        <v>2009</v>
      </c>
      <c r="D55" s="43">
        <v>215.33</v>
      </c>
      <c r="E55" s="16">
        <v>389</v>
      </c>
      <c r="F55" s="44">
        <v>1620</v>
      </c>
      <c r="G55" s="43">
        <v>416.45</v>
      </c>
    </row>
    <row r="56" s="24" customFormat="1" ht="21" customHeight="1" spans="1:7">
      <c r="A56" s="45" t="s">
        <v>1729</v>
      </c>
      <c r="B56" s="42"/>
      <c r="C56" s="16"/>
      <c r="D56" s="43"/>
      <c r="E56" s="16"/>
      <c r="F56" s="44">
        <v>0</v>
      </c>
      <c r="G56" s="43"/>
    </row>
    <row r="57" s="24" customFormat="1" ht="21" customHeight="1" spans="1:7">
      <c r="A57" s="45" t="s">
        <v>1762</v>
      </c>
      <c r="B57" s="42"/>
      <c r="C57" s="16">
        <v>91</v>
      </c>
      <c r="D57" s="43"/>
      <c r="E57" s="16">
        <v>155</v>
      </c>
      <c r="F57" s="44">
        <v>-64</v>
      </c>
      <c r="G57" s="43">
        <v>-41.29</v>
      </c>
    </row>
    <row r="58" s="24" customFormat="1" ht="21" customHeight="1" spans="1:7">
      <c r="A58" s="45" t="s">
        <v>1763</v>
      </c>
      <c r="B58" s="42"/>
      <c r="C58" s="16">
        <v>4</v>
      </c>
      <c r="D58" s="43"/>
      <c r="E58" s="16">
        <v>3</v>
      </c>
      <c r="F58" s="44"/>
      <c r="G58" s="43"/>
    </row>
    <row r="59" s="24" customFormat="1" ht="21" customHeight="1" spans="1:7">
      <c r="A59" s="45" t="s">
        <v>1764</v>
      </c>
      <c r="B59" s="42"/>
      <c r="C59" s="16"/>
      <c r="D59" s="43"/>
      <c r="E59" s="16"/>
      <c r="F59" s="44"/>
      <c r="G59" s="43"/>
    </row>
    <row r="60" s="24" customFormat="1" ht="21" customHeight="1" spans="1:7">
      <c r="A60" s="45" t="s">
        <v>1765</v>
      </c>
      <c r="B60" s="42"/>
      <c r="C60" s="16">
        <v>9</v>
      </c>
      <c r="D60" s="43"/>
      <c r="E60" s="16"/>
      <c r="F60" s="44"/>
      <c r="G60" s="43"/>
    </row>
    <row r="61" s="24" customFormat="1" ht="21" customHeight="1" spans="1:7">
      <c r="A61" s="45" t="s">
        <v>1766</v>
      </c>
      <c r="B61" s="42"/>
      <c r="C61" s="16">
        <v>6163</v>
      </c>
      <c r="D61" s="43"/>
      <c r="E61" s="16">
        <v>2793</v>
      </c>
      <c r="F61" s="44"/>
      <c r="G61" s="43">
        <v>0</v>
      </c>
    </row>
    <row r="62" s="24" customFormat="1" ht="21" customHeight="1" spans="1:7">
      <c r="A62" s="45" t="s">
        <v>1767</v>
      </c>
      <c r="B62" s="42"/>
      <c r="C62" s="42">
        <v>26</v>
      </c>
      <c r="D62" s="43"/>
      <c r="E62" s="42"/>
      <c r="F62" s="44"/>
      <c r="G62" s="43"/>
    </row>
    <row r="63" s="24" customFormat="1" ht="21" customHeight="1" spans="1:7">
      <c r="A63" s="45" t="s">
        <v>1768</v>
      </c>
      <c r="B63" s="42"/>
      <c r="C63" s="16">
        <v>89</v>
      </c>
      <c r="D63" s="43"/>
      <c r="E63" s="16">
        <v>86</v>
      </c>
      <c r="F63" s="44">
        <v>3</v>
      </c>
      <c r="G63" s="43">
        <v>3.49</v>
      </c>
    </row>
    <row r="64" s="24" customFormat="1" ht="21" customHeight="1" spans="1:7">
      <c r="A64" s="45" t="s">
        <v>1769</v>
      </c>
      <c r="B64" s="42"/>
      <c r="C64" s="16"/>
      <c r="D64" s="43"/>
      <c r="E64" s="16">
        <v>19</v>
      </c>
      <c r="F64" s="44">
        <v>-19</v>
      </c>
      <c r="G64" s="43"/>
    </row>
    <row r="65" s="24" customFormat="1" ht="21" customHeight="1" spans="1:7">
      <c r="A65" s="45" t="s">
        <v>1770</v>
      </c>
      <c r="B65" s="42">
        <v>10994</v>
      </c>
      <c r="C65" s="16">
        <v>14769</v>
      </c>
      <c r="D65" s="43">
        <v>134.34</v>
      </c>
      <c r="E65" s="16">
        <v>7583</v>
      </c>
      <c r="F65" s="44">
        <v>7186</v>
      </c>
      <c r="G65" s="43">
        <v>94.76</v>
      </c>
    </row>
    <row r="66" s="24" customFormat="1" ht="21" customHeight="1" spans="1:7">
      <c r="A66" s="41" t="s">
        <v>1720</v>
      </c>
      <c r="B66" s="42">
        <v>4932</v>
      </c>
      <c r="C66" s="16">
        <v>3047</v>
      </c>
      <c r="D66" s="43">
        <v>61.78</v>
      </c>
      <c r="E66" s="16">
        <v>2421</v>
      </c>
      <c r="F66" s="44">
        <v>626</v>
      </c>
      <c r="G66" s="43">
        <v>25.86</v>
      </c>
    </row>
    <row r="67" s="24" customFormat="1" ht="21" customHeight="1" spans="1:7">
      <c r="A67" s="41" t="s">
        <v>1722</v>
      </c>
      <c r="B67" s="42"/>
      <c r="C67" s="16"/>
      <c r="D67" s="43"/>
      <c r="E67" s="16"/>
      <c r="F67" s="44">
        <v>0</v>
      </c>
      <c r="G67" s="43"/>
    </row>
    <row r="68" s="24" customFormat="1" ht="21" customHeight="1" spans="1:7">
      <c r="A68" s="41" t="s">
        <v>1723</v>
      </c>
      <c r="B68" s="42">
        <v>2034</v>
      </c>
      <c r="C68" s="16">
        <v>1757</v>
      </c>
      <c r="D68" s="43">
        <v>86.38</v>
      </c>
      <c r="E68" s="16">
        <v>766</v>
      </c>
      <c r="F68" s="44">
        <v>991</v>
      </c>
      <c r="G68" s="43">
        <v>129.37</v>
      </c>
    </row>
    <row r="69" s="24" customFormat="1" ht="21" customHeight="1" spans="1:7">
      <c r="A69" s="41" t="s">
        <v>1725</v>
      </c>
      <c r="B69" s="42">
        <v>278</v>
      </c>
      <c r="C69" s="16">
        <v>670</v>
      </c>
      <c r="D69" s="43">
        <v>241.01</v>
      </c>
      <c r="E69" s="16">
        <v>130</v>
      </c>
      <c r="F69" s="44">
        <v>540</v>
      </c>
      <c r="G69" s="43">
        <v>415.38</v>
      </c>
    </row>
    <row r="70" s="24" customFormat="1" ht="21" customHeight="1" spans="1:7">
      <c r="A70" s="41" t="s">
        <v>1726</v>
      </c>
      <c r="B70" s="42">
        <v>3551</v>
      </c>
      <c r="C70" s="16">
        <v>4076</v>
      </c>
      <c r="D70" s="43">
        <v>114.78</v>
      </c>
      <c r="E70" s="16">
        <v>1748</v>
      </c>
      <c r="F70" s="44">
        <v>2328</v>
      </c>
      <c r="G70" s="43">
        <v>133.18</v>
      </c>
    </row>
    <row r="71" s="24" customFormat="1" ht="21" customHeight="1" spans="1:7">
      <c r="A71" s="45" t="s">
        <v>1735</v>
      </c>
      <c r="B71" s="42">
        <v>10</v>
      </c>
      <c r="C71" s="16">
        <v>2</v>
      </c>
      <c r="D71" s="43">
        <v>20</v>
      </c>
      <c r="E71" s="16">
        <v>2</v>
      </c>
      <c r="F71" s="44">
        <v>0</v>
      </c>
      <c r="G71" s="43">
        <v>0</v>
      </c>
    </row>
    <row r="72" s="24" customFormat="1" ht="21" customHeight="1" spans="1:7">
      <c r="A72" s="45" t="s">
        <v>1771</v>
      </c>
      <c r="B72" s="42"/>
      <c r="C72" s="16"/>
      <c r="D72" s="43"/>
      <c r="E72" s="16"/>
      <c r="F72" s="44">
        <v>0</v>
      </c>
      <c r="G72" s="43"/>
    </row>
    <row r="73" s="24" customFormat="1" ht="21" customHeight="1" spans="1:7">
      <c r="A73" s="45" t="s">
        <v>1764</v>
      </c>
      <c r="B73" s="42"/>
      <c r="C73" s="16"/>
      <c r="D73" s="43"/>
      <c r="E73" s="16"/>
      <c r="F73" s="44">
        <v>0</v>
      </c>
      <c r="G73" s="43"/>
    </row>
    <row r="74" s="24" customFormat="1" ht="21" customHeight="1" spans="1:7">
      <c r="A74" s="45" t="s">
        <v>1772</v>
      </c>
      <c r="B74" s="42">
        <v>123</v>
      </c>
      <c r="C74" s="16">
        <v>72</v>
      </c>
      <c r="D74" s="43"/>
      <c r="E74" s="16">
        <v>51</v>
      </c>
      <c r="F74" s="44">
        <v>21</v>
      </c>
      <c r="G74" s="43">
        <v>41.18</v>
      </c>
    </row>
    <row r="75" s="24" customFormat="1" ht="21" customHeight="1" spans="1:7">
      <c r="A75" s="45" t="s">
        <v>1773</v>
      </c>
      <c r="B75" s="42"/>
      <c r="C75" s="16">
        <v>1</v>
      </c>
      <c r="D75" s="43"/>
      <c r="E75" s="16"/>
      <c r="F75" s="44">
        <v>1</v>
      </c>
      <c r="G75" s="43"/>
    </row>
    <row r="76" s="24" customFormat="1" ht="21" customHeight="1" spans="1:7">
      <c r="A76" s="45" t="s">
        <v>1774</v>
      </c>
      <c r="B76" s="42">
        <v>66</v>
      </c>
      <c r="C76" s="16">
        <v>1</v>
      </c>
      <c r="D76" s="43">
        <v>1.52</v>
      </c>
      <c r="E76" s="16">
        <v>2</v>
      </c>
      <c r="F76" s="44">
        <v>-1</v>
      </c>
      <c r="G76" s="43"/>
    </row>
    <row r="77" s="24" customFormat="1" ht="21" customHeight="1" spans="1:7">
      <c r="A77" s="45" t="s">
        <v>1775</v>
      </c>
      <c r="B77" s="42"/>
      <c r="C77" s="16"/>
      <c r="D77" s="43"/>
      <c r="E77" s="16">
        <v>14</v>
      </c>
      <c r="F77" s="44">
        <v>-14</v>
      </c>
      <c r="G77" s="43"/>
    </row>
    <row r="78" s="24" customFormat="1" ht="21" customHeight="1" spans="1:7">
      <c r="A78" s="45" t="s">
        <v>1776</v>
      </c>
      <c r="B78" s="42"/>
      <c r="C78" s="16">
        <v>100</v>
      </c>
      <c r="D78" s="43"/>
      <c r="E78" s="16">
        <v>6</v>
      </c>
      <c r="F78" s="44">
        <v>94</v>
      </c>
      <c r="G78" s="43"/>
    </row>
    <row r="79" s="24" customFormat="1" ht="21" customHeight="1" spans="1:7">
      <c r="A79" s="45" t="s">
        <v>1777</v>
      </c>
      <c r="B79" s="42"/>
      <c r="C79" s="16"/>
      <c r="D79" s="43"/>
      <c r="E79" s="16"/>
      <c r="F79" s="44">
        <v>0</v>
      </c>
      <c r="G79" s="43"/>
    </row>
    <row r="80" s="24" customFormat="1" ht="21" customHeight="1" spans="1:7">
      <c r="A80" s="45" t="s">
        <v>1778</v>
      </c>
      <c r="B80" s="42"/>
      <c r="C80" s="16"/>
      <c r="D80" s="43"/>
      <c r="E80" s="16"/>
      <c r="F80" s="44">
        <v>0</v>
      </c>
      <c r="G80" s="43"/>
    </row>
    <row r="81" s="24" customFormat="1" ht="21" customHeight="1" spans="1:7">
      <c r="A81" s="45" t="s">
        <v>1765</v>
      </c>
      <c r="B81" s="42"/>
      <c r="C81" s="16">
        <v>3</v>
      </c>
      <c r="D81" s="43"/>
      <c r="E81" s="16">
        <v>4</v>
      </c>
      <c r="F81" s="44">
        <v>-1</v>
      </c>
      <c r="G81" s="43"/>
    </row>
    <row r="82" s="24" customFormat="1" ht="21" customHeight="1" spans="1:7">
      <c r="A82" s="45" t="s">
        <v>1766</v>
      </c>
      <c r="B82" s="42"/>
      <c r="C82" s="16">
        <v>4622</v>
      </c>
      <c r="D82" s="43"/>
      <c r="E82" s="16">
        <v>2095</v>
      </c>
      <c r="F82" s="44">
        <v>2527</v>
      </c>
      <c r="G82" s="43">
        <v>120.62</v>
      </c>
    </row>
    <row r="83" s="24" customFormat="1" ht="21" customHeight="1" spans="1:7">
      <c r="A83" s="45" t="s">
        <v>1767</v>
      </c>
      <c r="B83" s="42"/>
      <c r="C83" s="16">
        <v>60</v>
      </c>
      <c r="D83" s="43"/>
      <c r="E83" s="16"/>
      <c r="F83" s="44">
        <v>60</v>
      </c>
      <c r="G83" s="43"/>
    </row>
    <row r="84" s="24" customFormat="1" ht="21" customHeight="1" spans="1:7">
      <c r="A84" s="45" t="s">
        <v>1779</v>
      </c>
      <c r="B84" s="42"/>
      <c r="C84" s="16">
        <v>1</v>
      </c>
      <c r="D84" s="43"/>
      <c r="E84" s="16">
        <v>1</v>
      </c>
      <c r="F84" s="44">
        <v>0</v>
      </c>
      <c r="G84" s="43"/>
    </row>
    <row r="85" s="24" customFormat="1" ht="21" customHeight="1" spans="1:7">
      <c r="A85" s="47" t="s">
        <v>1768</v>
      </c>
      <c r="B85" s="48"/>
      <c r="C85" s="48">
        <v>357</v>
      </c>
      <c r="D85" s="43"/>
      <c r="E85" s="48">
        <v>343</v>
      </c>
      <c r="F85" s="44">
        <v>14</v>
      </c>
      <c r="G85" s="43">
        <v>4.08</v>
      </c>
    </row>
    <row r="86" s="1" customFormat="1" ht="21" customHeight="1" spans="1:7">
      <c r="A86" s="45" t="s">
        <v>1780</v>
      </c>
      <c r="B86" s="48">
        <v>71560</v>
      </c>
      <c r="C86" s="48">
        <v>64742</v>
      </c>
      <c r="D86" s="43">
        <v>90.47</v>
      </c>
      <c r="E86" s="48">
        <v>45216</v>
      </c>
      <c r="F86" s="48">
        <v>19526</v>
      </c>
      <c r="G86" s="43">
        <v>43.18</v>
      </c>
    </row>
    <row r="87" s="1" customFormat="1" ht="21" customHeight="1" spans="1:7">
      <c r="A87" s="49" t="s">
        <v>1781</v>
      </c>
      <c r="B87" s="48">
        <v>56978</v>
      </c>
      <c r="C87" s="48">
        <v>57681</v>
      </c>
      <c r="D87" s="43">
        <v>101.23</v>
      </c>
      <c r="E87" s="48">
        <v>31563</v>
      </c>
      <c r="F87" s="48">
        <v>26118</v>
      </c>
      <c r="G87" s="43">
        <v>82.75</v>
      </c>
    </row>
    <row r="88" s="1" customFormat="1" ht="18" customHeight="1" spans="1:7">
      <c r="A88" s="50" t="s">
        <v>1782</v>
      </c>
      <c r="B88" s="51">
        <v>14582</v>
      </c>
      <c r="C88" s="48">
        <v>7061</v>
      </c>
      <c r="D88" s="52">
        <v>48.42</v>
      </c>
      <c r="E88" s="53">
        <v>13653</v>
      </c>
      <c r="F88" s="53">
        <v>-6592</v>
      </c>
      <c r="G88" s="52">
        <v>-48.28</v>
      </c>
    </row>
  </sheetData>
  <mergeCells count="8">
    <mergeCell ref="A2:G2"/>
    <mergeCell ref="A3:G3"/>
    <mergeCell ref="C4:G4"/>
    <mergeCell ref="E5:G5"/>
    <mergeCell ref="A4:A6"/>
    <mergeCell ref="B4:B6"/>
    <mergeCell ref="C5:C6"/>
    <mergeCell ref="D5:D6"/>
  </mergeCells>
  <pageMargins left="0.786805555555556" right="0.511805555555556" top="0.668055555555556" bottom="0.511805555555556" header="0.5" footer="0.313888888888889"/>
  <pageSetup paperSize="9" scale="87" firstPageNumber="86" fitToHeight="0" orientation="landscape" useFirstPageNumber="1" horizontalDpi="600"/>
  <headerFoot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B1" workbookViewId="0">
      <selection activeCell="N7" sqref="N7"/>
    </sheetView>
  </sheetViews>
  <sheetFormatPr defaultColWidth="9" defaultRowHeight="14.25"/>
  <cols>
    <col min="1" max="1" width="9" style="1" hidden="1" customWidth="1"/>
    <col min="2" max="2" width="46.975" style="1" customWidth="1"/>
    <col min="3" max="3" width="17.8083333333333" style="6" customWidth="1"/>
    <col min="4" max="4" width="16.675" style="6" customWidth="1"/>
    <col min="5" max="5" width="11.75" style="6" customWidth="1"/>
    <col min="6" max="6" width="10.125" style="6" customWidth="1"/>
    <col min="7" max="7" width="10.875" style="1" customWidth="1"/>
    <col min="8" max="8" width="10.875" style="6" customWidth="1"/>
    <col min="9" max="9" width="10" style="7" customWidth="1"/>
    <col min="10" max="16384" width="9" style="1"/>
  </cols>
  <sheetData>
    <row r="1" s="1" customFormat="1" spans="1:9">
      <c r="B1" s="1" t="s">
        <v>1783</v>
      </c>
      <c r="C1" s="6"/>
      <c r="D1" s="6"/>
      <c r="E1" s="6"/>
      <c r="F1" s="6"/>
      <c r="H1" s="6"/>
      <c r="I1" s="7"/>
    </row>
    <row r="2" s="2" customFormat="1" ht="36.95" customHeight="1" spans="1:9">
      <c r="B2" s="8" t="s">
        <v>1784</v>
      </c>
      <c r="C2" s="9"/>
      <c r="D2" s="9"/>
      <c r="E2" s="9"/>
      <c r="F2" s="9"/>
      <c r="G2" s="9"/>
      <c r="H2" s="9"/>
      <c r="I2" s="9"/>
    </row>
    <row r="3" s="3" customFormat="1" ht="21" customHeight="1" spans="1:9">
      <c r="B3" s="10" t="s">
        <v>1785</v>
      </c>
      <c r="C3" s="10"/>
      <c r="D3" s="10"/>
      <c r="E3" s="10"/>
      <c r="F3" s="10"/>
      <c r="G3" s="10"/>
      <c r="H3" s="10"/>
      <c r="I3" s="10"/>
    </row>
    <row r="4" s="4" customFormat="1" ht="24" customHeight="1" spans="1:9">
      <c r="B4" s="11" t="s">
        <v>32</v>
      </c>
      <c r="C4" s="11" t="s">
        <v>1786</v>
      </c>
      <c r="D4" s="11" t="s">
        <v>1787</v>
      </c>
      <c r="E4" s="11" t="s">
        <v>1712</v>
      </c>
      <c r="F4" s="11"/>
      <c r="G4" s="12"/>
      <c r="H4" s="11"/>
      <c r="I4" s="12"/>
    </row>
    <row r="5" s="4" customFormat="1" ht="24" customHeight="1" spans="1:9">
      <c r="B5" s="11"/>
      <c r="C5" s="11"/>
      <c r="D5" s="11"/>
      <c r="E5" s="11" t="s">
        <v>1689</v>
      </c>
      <c r="F5" s="12" t="s">
        <v>1788</v>
      </c>
      <c r="G5" s="12" t="s">
        <v>1714</v>
      </c>
      <c r="H5" s="11"/>
      <c r="I5" s="12"/>
    </row>
    <row r="6" s="4" customFormat="1" ht="33.95" customHeight="1" spans="1:9">
      <c r="B6" s="11"/>
      <c r="C6" s="11"/>
      <c r="D6" s="11"/>
      <c r="E6" s="11"/>
      <c r="F6" s="12"/>
      <c r="G6" s="11" t="s">
        <v>1715</v>
      </c>
      <c r="H6" s="11" t="s">
        <v>1716</v>
      </c>
      <c r="I6" s="13" t="s">
        <v>1717</v>
      </c>
    </row>
    <row r="7" s="5" customFormat="1" ht="27" customHeight="1" spans="1:9">
      <c r="B7" s="14" t="s">
        <v>91</v>
      </c>
      <c r="C7" s="15">
        <v>188329</v>
      </c>
      <c r="D7" s="15">
        <v>188330</v>
      </c>
      <c r="E7" s="16">
        <v>98688</v>
      </c>
      <c r="F7" s="17">
        <v>0.5240191367235</v>
      </c>
      <c r="G7" s="16">
        <v>122293</v>
      </c>
      <c r="H7" s="15">
        <v>-23605</v>
      </c>
      <c r="I7" s="18">
        <v>-19.3020042030206</v>
      </c>
    </row>
    <row r="8" s="5" customFormat="1" ht="27" customHeight="1" spans="1:9">
      <c r="B8" s="14" t="s">
        <v>1789</v>
      </c>
      <c r="C8" s="15">
        <v>185671</v>
      </c>
      <c r="D8" s="15">
        <v>185672</v>
      </c>
      <c r="E8" s="16">
        <v>84525</v>
      </c>
      <c r="F8" s="17">
        <v>0.45524072149124</v>
      </c>
      <c r="G8" s="16">
        <v>113633</v>
      </c>
      <c r="H8" s="15">
        <v>-29108</v>
      </c>
      <c r="I8" s="18">
        <v>-25.6157982276275</v>
      </c>
    </row>
    <row r="9" s="5" customFormat="1" ht="27" customHeight="1" spans="1:9">
      <c r="A9" s="5">
        <v>201</v>
      </c>
      <c r="B9" s="14" t="s">
        <v>1790</v>
      </c>
      <c r="C9" s="15">
        <v>23358</v>
      </c>
      <c r="D9" s="19">
        <f>C9+930.59</f>
        <v>24288.59</v>
      </c>
      <c r="E9" s="16">
        <v>14351</v>
      </c>
      <c r="F9" s="17">
        <v>0.614393355595513</v>
      </c>
      <c r="G9" s="16">
        <v>13665</v>
      </c>
      <c r="H9" s="15">
        <v>686</v>
      </c>
      <c r="I9" s="18">
        <v>5.02012440541529</v>
      </c>
    </row>
    <row r="10" s="5" customFormat="1" ht="27" customHeight="1" spans="1:9">
      <c r="A10" s="5">
        <v>203</v>
      </c>
      <c r="B10" s="14" t="s">
        <v>1791</v>
      </c>
      <c r="C10" s="15">
        <v>60</v>
      </c>
      <c r="D10" s="15">
        <v>60</v>
      </c>
      <c r="E10" s="16">
        <v>47</v>
      </c>
      <c r="F10" s="17">
        <v>0.783333333333333</v>
      </c>
      <c r="G10" s="16">
        <v>37</v>
      </c>
      <c r="H10" s="15">
        <v>10</v>
      </c>
      <c r="I10" s="18">
        <v>6.02012440541529</v>
      </c>
    </row>
    <row r="11" s="5" customFormat="1" ht="27" customHeight="1" spans="1:9">
      <c r="A11" s="5">
        <v>204</v>
      </c>
      <c r="B11" s="14" t="s">
        <v>1792</v>
      </c>
      <c r="C11" s="15">
        <v>5482</v>
      </c>
      <c r="D11" s="19">
        <f>C11+5277</f>
        <v>10759</v>
      </c>
      <c r="E11" s="16">
        <v>3303</v>
      </c>
      <c r="F11" s="17">
        <v>0.60251732944181</v>
      </c>
      <c r="G11" s="16">
        <v>3142</v>
      </c>
      <c r="H11" s="15">
        <v>161</v>
      </c>
      <c r="I11" s="18">
        <v>5.12412476129854</v>
      </c>
    </row>
    <row r="12" s="5" customFormat="1" ht="27" customHeight="1" spans="1:9">
      <c r="A12" s="5">
        <v>205</v>
      </c>
      <c r="B12" s="14" t="s">
        <v>1793</v>
      </c>
      <c r="C12" s="15">
        <v>12036</v>
      </c>
      <c r="D12" s="19">
        <f>C12+2642.78</f>
        <v>14678.78</v>
      </c>
      <c r="E12" s="16">
        <v>8645</v>
      </c>
      <c r="F12" s="17">
        <v>0.718261881023596</v>
      </c>
      <c r="G12" s="16">
        <v>9619</v>
      </c>
      <c r="H12" s="15">
        <v>-974</v>
      </c>
      <c r="I12" s="18">
        <v>-10.1257927019441</v>
      </c>
    </row>
    <row r="13" s="5" customFormat="1" ht="27" customHeight="1" spans="1:9">
      <c r="A13" s="5">
        <v>206</v>
      </c>
      <c r="B13" s="14" t="s">
        <v>1794</v>
      </c>
      <c r="C13" s="15">
        <v>3386</v>
      </c>
      <c r="D13" s="19">
        <f>C13+92.3</f>
        <v>3478.3</v>
      </c>
      <c r="E13" s="16">
        <v>390</v>
      </c>
      <c r="F13" s="17">
        <v>0.115180153573538</v>
      </c>
      <c r="G13" s="16">
        <v>469</v>
      </c>
      <c r="H13" s="15">
        <v>-79</v>
      </c>
      <c r="I13" s="18">
        <v>-16.8443496801706</v>
      </c>
    </row>
    <row r="14" s="5" customFormat="1" ht="27" customHeight="1" spans="1:9">
      <c r="A14" s="5">
        <v>207</v>
      </c>
      <c r="B14" s="14" t="s">
        <v>1795</v>
      </c>
      <c r="C14" s="15">
        <v>10606</v>
      </c>
      <c r="D14" s="19">
        <f>C14+2022.265</f>
        <v>12628.265</v>
      </c>
      <c r="E14" s="16">
        <v>8372</v>
      </c>
      <c r="F14" s="17">
        <v>0.789364510654347</v>
      </c>
      <c r="G14" s="16">
        <v>12283</v>
      </c>
      <c r="H14" s="15">
        <v>-3911</v>
      </c>
      <c r="I14" s="18">
        <v>-31.8407555157535</v>
      </c>
    </row>
    <row r="15" s="5" customFormat="1" ht="27" customHeight="1" spans="1:9">
      <c r="A15" s="5">
        <v>208</v>
      </c>
      <c r="B15" s="14" t="s">
        <v>1796</v>
      </c>
      <c r="C15" s="15">
        <v>18365</v>
      </c>
      <c r="D15" s="19">
        <f>C15+4404.42</f>
        <v>22769.42</v>
      </c>
      <c r="E15" s="16">
        <v>11913</v>
      </c>
      <c r="F15" s="17">
        <v>0.648679553498503</v>
      </c>
      <c r="G15" s="16">
        <v>9009</v>
      </c>
      <c r="H15" s="15">
        <v>2904</v>
      </c>
      <c r="I15" s="18">
        <v>32.2344322344322</v>
      </c>
    </row>
    <row r="16" s="5" customFormat="1" ht="27" customHeight="1" spans="1:9">
      <c r="A16" s="5">
        <v>210</v>
      </c>
      <c r="B16" s="14" t="s">
        <v>1797</v>
      </c>
      <c r="C16" s="15">
        <v>11539</v>
      </c>
      <c r="D16" s="19">
        <f>C16+1255.947</f>
        <v>12794.947</v>
      </c>
      <c r="E16" s="16">
        <v>7110</v>
      </c>
      <c r="F16" s="17">
        <v>0.616171245341884</v>
      </c>
      <c r="G16" s="16">
        <v>6072</v>
      </c>
      <c r="H16" s="15">
        <v>1038</v>
      </c>
      <c r="I16" s="18">
        <v>17.0948616600791</v>
      </c>
    </row>
    <row r="17" s="5" customFormat="1" ht="27" customHeight="1" spans="1:9">
      <c r="A17" s="5">
        <v>211</v>
      </c>
      <c r="B17" s="14" t="s">
        <v>1798</v>
      </c>
      <c r="C17" s="15">
        <v>10653</v>
      </c>
      <c r="D17" s="19">
        <f>C17+1443.92</f>
        <v>12096.92</v>
      </c>
      <c r="E17" s="16">
        <v>2292</v>
      </c>
      <c r="F17" s="17">
        <v>0.215150661785413</v>
      </c>
      <c r="G17" s="16">
        <v>4325</v>
      </c>
      <c r="H17" s="15">
        <v>-2033</v>
      </c>
      <c r="I17" s="18">
        <v>-47.0057803468208</v>
      </c>
    </row>
    <row r="18" s="5" customFormat="1" ht="27" customHeight="1" spans="1:9">
      <c r="A18" s="5">
        <v>212</v>
      </c>
      <c r="B18" s="14" t="s">
        <v>1799</v>
      </c>
      <c r="C18" s="15">
        <v>4268</v>
      </c>
      <c r="D18" s="15">
        <v>4268</v>
      </c>
      <c r="E18" s="16">
        <v>2552</v>
      </c>
      <c r="F18" s="17">
        <v>0.597938144329897</v>
      </c>
      <c r="G18" s="16">
        <v>1659</v>
      </c>
      <c r="H18" s="15">
        <v>893</v>
      </c>
      <c r="I18" s="18">
        <v>53.827606992164</v>
      </c>
    </row>
    <row r="19" s="5" customFormat="1" ht="27" customHeight="1" spans="1:9">
      <c r="A19" s="5">
        <v>213</v>
      </c>
      <c r="B19" s="14" t="s">
        <v>1800</v>
      </c>
      <c r="C19" s="15">
        <v>61762</v>
      </c>
      <c r="D19" s="19">
        <f>C19+52638.28</f>
        <v>114400.28</v>
      </c>
      <c r="E19" s="16">
        <v>17123</v>
      </c>
      <c r="F19" s="17">
        <v>0.277241669635051</v>
      </c>
      <c r="G19" s="16">
        <v>38496</v>
      </c>
      <c r="H19" s="15">
        <v>-21373</v>
      </c>
      <c r="I19" s="18">
        <v>-55.5200540315877</v>
      </c>
    </row>
    <row r="20" s="5" customFormat="1" ht="27" customHeight="1" spans="1:9">
      <c r="A20" s="5">
        <v>214</v>
      </c>
      <c r="B20" s="14" t="s">
        <v>1801</v>
      </c>
      <c r="C20" s="15">
        <v>7079</v>
      </c>
      <c r="D20" s="19">
        <f>C20+2086.1</f>
        <v>9165.1</v>
      </c>
      <c r="E20" s="16">
        <v>3121</v>
      </c>
      <c r="F20" s="17">
        <v>0.44088148043509</v>
      </c>
      <c r="G20" s="16">
        <v>9367</v>
      </c>
      <c r="H20" s="15">
        <v>-6246</v>
      </c>
      <c r="I20" s="18">
        <v>-66.6809010355503</v>
      </c>
    </row>
    <row r="21" s="5" customFormat="1" ht="27" customHeight="1" spans="1:9">
      <c r="A21" s="5">
        <v>215</v>
      </c>
      <c r="B21" s="14" t="s">
        <v>1802</v>
      </c>
      <c r="C21" s="15">
        <v>3110</v>
      </c>
      <c r="D21" s="19">
        <f>C21+547.33</f>
        <v>3657.33</v>
      </c>
      <c r="E21" s="16">
        <v>217</v>
      </c>
      <c r="F21" s="17">
        <v>0.0697749196141479</v>
      </c>
      <c r="G21" s="16">
        <v>5</v>
      </c>
      <c r="H21" s="15">
        <v>212</v>
      </c>
      <c r="I21" s="18">
        <v>4240</v>
      </c>
    </row>
    <row r="22" s="5" customFormat="1" ht="27" customHeight="1" spans="1:9">
      <c r="A22" s="5">
        <v>216</v>
      </c>
      <c r="B22" s="14" t="s">
        <v>1803</v>
      </c>
      <c r="C22" s="15">
        <v>423</v>
      </c>
      <c r="D22" s="19">
        <f>C22+9</f>
        <v>432</v>
      </c>
      <c r="E22" s="16">
        <v>110</v>
      </c>
      <c r="F22" s="17">
        <v>0.260047281323877</v>
      </c>
      <c r="G22" s="16">
        <v>120</v>
      </c>
      <c r="H22" s="15">
        <v>-10</v>
      </c>
      <c r="I22" s="18">
        <v>-8.33333333333333</v>
      </c>
    </row>
    <row r="23" s="5" customFormat="1" ht="27" customHeight="1" spans="1:9">
      <c r="B23" s="14" t="s">
        <v>1804</v>
      </c>
      <c r="C23" s="15"/>
      <c r="D23" s="19"/>
      <c r="E23" s="16">
        <v>15</v>
      </c>
      <c r="F23" s="17"/>
      <c r="G23" s="16"/>
      <c r="H23" s="15">
        <v>15</v>
      </c>
      <c r="I23" s="18"/>
    </row>
    <row r="24" s="5" customFormat="1" ht="27" customHeight="1" spans="1:9">
      <c r="A24" s="5">
        <v>220</v>
      </c>
      <c r="B24" s="14" t="s">
        <v>1805</v>
      </c>
      <c r="C24" s="15">
        <v>2896</v>
      </c>
      <c r="D24" s="15">
        <v>2896</v>
      </c>
      <c r="E24" s="16">
        <v>1260</v>
      </c>
      <c r="F24" s="17">
        <v>0.435082872928177</v>
      </c>
      <c r="G24" s="16">
        <v>1419</v>
      </c>
      <c r="H24" s="15">
        <v>-159</v>
      </c>
      <c r="I24" s="18">
        <v>-11.2050739957717</v>
      </c>
    </row>
    <row r="25" s="5" customFormat="1" ht="27" customHeight="1" spans="1:9">
      <c r="A25" s="5">
        <v>221</v>
      </c>
      <c r="B25" s="14" t="s">
        <v>1806</v>
      </c>
      <c r="C25" s="15">
        <v>3972</v>
      </c>
      <c r="D25" s="19">
        <f>C25+207</f>
        <v>4179</v>
      </c>
      <c r="E25" s="16">
        <v>2003</v>
      </c>
      <c r="F25" s="17">
        <v>0.504279959718026</v>
      </c>
      <c r="G25" s="16">
        <v>1845</v>
      </c>
      <c r="H25" s="15">
        <v>158</v>
      </c>
      <c r="I25" s="18">
        <v>8.56368563685637</v>
      </c>
    </row>
    <row r="26" s="5" customFormat="1" ht="27" customHeight="1" spans="1:9">
      <c r="A26" s="5">
        <v>222</v>
      </c>
      <c r="B26" s="14" t="s">
        <v>1807</v>
      </c>
      <c r="C26" s="15"/>
      <c r="D26" s="19">
        <v>20</v>
      </c>
      <c r="E26" s="16"/>
      <c r="F26" s="17"/>
      <c r="G26" s="16"/>
      <c r="H26" s="16">
        <v>0</v>
      </c>
      <c r="I26" s="18"/>
    </row>
    <row r="27" s="5" customFormat="1" ht="27" customHeight="1" spans="1:9">
      <c r="A27" s="5">
        <v>224</v>
      </c>
      <c r="B27" s="14" t="s">
        <v>1808</v>
      </c>
      <c r="C27" s="15">
        <v>2356</v>
      </c>
      <c r="D27" s="19">
        <f>C27+467.81</f>
        <v>2823.81</v>
      </c>
      <c r="E27" s="16">
        <v>883</v>
      </c>
      <c r="F27" s="17">
        <v>0.374787775891341</v>
      </c>
      <c r="G27" s="16">
        <v>1366</v>
      </c>
      <c r="H27" s="15">
        <v>-483</v>
      </c>
      <c r="I27" s="18">
        <v>-35.3587115666179</v>
      </c>
    </row>
    <row r="28" s="5" customFormat="1" ht="27" customHeight="1" spans="1:9">
      <c r="A28" s="5">
        <v>231</v>
      </c>
      <c r="B28" s="14" t="s">
        <v>1809</v>
      </c>
      <c r="C28" s="15">
        <v>4320</v>
      </c>
      <c r="D28" s="15">
        <v>4320</v>
      </c>
      <c r="E28" s="16">
        <v>818</v>
      </c>
      <c r="F28" s="17">
        <v>0.189351851851852</v>
      </c>
      <c r="G28" s="16">
        <v>735</v>
      </c>
      <c r="H28" s="15">
        <v>83</v>
      </c>
      <c r="I28" s="18">
        <v>11.29</v>
      </c>
    </row>
    <row r="29" s="5" customFormat="1" ht="27" customHeight="1" spans="1:9">
      <c r="A29" s="5">
        <v>229</v>
      </c>
      <c r="B29" s="14" t="s">
        <v>1810</v>
      </c>
      <c r="C29" s="15">
        <v>0</v>
      </c>
      <c r="D29" s="19">
        <v>874</v>
      </c>
      <c r="E29" s="16"/>
      <c r="F29" s="17"/>
      <c r="G29" s="16"/>
      <c r="H29" s="15">
        <v>0</v>
      </c>
      <c r="I29" s="18"/>
    </row>
    <row r="30" s="5" customFormat="1" ht="27" customHeight="1" spans="1:9">
      <c r="B30" s="14" t="s">
        <v>1811</v>
      </c>
      <c r="C30" s="15"/>
      <c r="D30" s="19"/>
      <c r="E30" s="16"/>
      <c r="F30" s="17"/>
      <c r="G30" s="16"/>
      <c r="H30" s="15">
        <v>0</v>
      </c>
      <c r="I30" s="18"/>
    </row>
    <row r="31" s="5" customFormat="1" ht="30" customHeight="1" spans="1:9">
      <c r="B31" s="14" t="s">
        <v>1812</v>
      </c>
      <c r="C31" s="15">
        <v>72</v>
      </c>
      <c r="D31" s="19">
        <f>C31+1.45</f>
        <v>73.45</v>
      </c>
      <c r="E31" s="16"/>
      <c r="F31" s="17">
        <v>0</v>
      </c>
      <c r="G31" s="16">
        <v>1</v>
      </c>
      <c r="H31" s="15">
        <v>-1</v>
      </c>
      <c r="I31" s="18"/>
    </row>
    <row r="32" s="5" customFormat="1" ht="27" customHeight="1" spans="1:9">
      <c r="B32" s="14" t="s">
        <v>1813</v>
      </c>
      <c r="C32" s="16">
        <v>2586</v>
      </c>
      <c r="D32" s="19">
        <f>C32+1980.17+11825</f>
        <v>16391.17</v>
      </c>
      <c r="E32" s="16">
        <v>14163</v>
      </c>
      <c r="F32" s="17">
        <f>E32/D32</f>
        <v>0.864062785023888</v>
      </c>
      <c r="G32" s="16">
        <v>8659</v>
      </c>
      <c r="H32" s="16">
        <v>5504</v>
      </c>
      <c r="I32" s="18">
        <v>63.5639219309389</v>
      </c>
    </row>
    <row r="33" s="1" customFormat="1" ht="20.25" customHeight="1" spans="2:9">
      <c r="C33" s="6"/>
      <c r="D33" s="20"/>
      <c r="E33" s="20"/>
      <c r="F33" s="20"/>
      <c r="H33" s="20"/>
      <c r="I33" s="21"/>
    </row>
    <row r="34" s="1" customFormat="1" ht="20.25" customHeight="1" spans="2:9">
      <c r="C34" s="6"/>
      <c r="D34" s="20"/>
      <c r="E34" s="20"/>
      <c r="F34" s="20"/>
      <c r="H34" s="20"/>
      <c r="I34" s="21"/>
    </row>
    <row r="35" s="6" customFormat="1" customHeight="1" spans="2:9">
      <c r="B35" s="1"/>
      <c r="G35" s="1"/>
      <c r="I35" s="7"/>
    </row>
    <row r="36" s="1" customFormat="1" spans="2:9">
      <c r="C36" s="6"/>
      <c r="D36" s="6"/>
      <c r="E36" s="6"/>
      <c r="F36" s="6"/>
      <c r="H36" s="6"/>
      <c r="I36" s="7"/>
    </row>
    <row r="37" s="1" customFormat="1" spans="2:9">
      <c r="C37" s="6"/>
      <c r="D37" s="6"/>
      <c r="E37" s="6"/>
      <c r="F37" s="6"/>
      <c r="H37" s="6"/>
      <c r="I37" s="7"/>
    </row>
    <row r="38" s="1" customFormat="1" spans="2:9">
      <c r="C38" s="6"/>
      <c r="D38" s="6"/>
      <c r="E38" s="6"/>
      <c r="F38" s="6"/>
      <c r="H38" s="6"/>
      <c r="I38" s="7"/>
    </row>
    <row r="39" s="1" customFormat="1" spans="2:9">
      <c r="C39" s="6"/>
      <c r="D39" s="6"/>
      <c r="E39" s="6"/>
      <c r="F39" s="6"/>
      <c r="H39" s="6"/>
      <c r="I39" s="7"/>
    </row>
  </sheetData>
  <mergeCells count="9">
    <mergeCell ref="B2:I2"/>
    <mergeCell ref="B3:I3"/>
    <mergeCell ref="E4:I4"/>
    <mergeCell ref="G5:I5"/>
    <mergeCell ref="B4:B6"/>
    <mergeCell ref="C4:C6"/>
    <mergeCell ref="D4:D6"/>
    <mergeCell ref="E5:E6"/>
    <mergeCell ref="F5:F6"/>
  </mergeCells>
  <pageMargins left="0.826388888888889" right="0.751388888888889" top="0.590277777777778" bottom="0.590277777777778" header="0.5" footer="0.354166666666667"/>
  <pageSetup paperSize="9" scale="95" firstPageNumber="90" fitToHeight="0" orientation="landscape" useFirstPageNumber="1" horizontalDpi="600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zoomScale="80" zoomScaleNormal="80" workbookViewId="0">
      <selection activeCell="N10" sqref="N10"/>
    </sheetView>
  </sheetViews>
  <sheetFormatPr defaultColWidth="54.6333333333333" defaultRowHeight="48" customHeight="1"/>
  <cols>
    <col min="1" max="1" width="38.1" style="165" customWidth="1"/>
    <col min="2" max="2" width="13.25" style="165" customWidth="1"/>
    <col min="3" max="3" width="14.625" style="165" customWidth="1"/>
    <col min="4" max="4" width="11.75" style="291" customWidth="1"/>
    <col min="5" max="5" width="20.375" style="291" customWidth="1"/>
    <col min="6" max="6" width="9.38333333333333" style="165" hidden="1" customWidth="1"/>
    <col min="7" max="7" width="11.25" style="292" hidden="1" customWidth="1"/>
    <col min="8" max="8" width="18.3833333333333" style="169" hidden="1" customWidth="1"/>
    <col min="9" max="9" width="40.1333333333333" style="169" customWidth="1"/>
    <col min="10" max="10" width="11.5" style="169" customWidth="1"/>
    <col min="11" max="11" width="10.35" style="169" customWidth="1"/>
    <col min="12" max="12" width="12.75" style="169" customWidth="1"/>
    <col min="13" max="13" width="16.825" style="169" customWidth="1"/>
    <col min="14" max="16384" width="54.6333333333333" style="169"/>
  </cols>
  <sheetData>
    <row r="1" ht="20.1" customHeight="1" spans="1:13">
      <c r="A1" s="293" t="s">
        <v>29</v>
      </c>
    </row>
    <row r="2" s="290" customFormat="1" ht="33" customHeight="1" spans="1:13">
      <c r="A2" s="294" t="s">
        <v>30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ht="18.75" customHeight="1" spans="1:13">
      <c r="A3" s="295" t="s">
        <v>31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ht="33" customHeight="1" spans="1:13">
      <c r="A4" s="175" t="s">
        <v>32</v>
      </c>
      <c r="B4" s="208" t="s">
        <v>33</v>
      </c>
      <c r="C4" s="208" t="s">
        <v>34</v>
      </c>
      <c r="D4" s="296" t="s">
        <v>35</v>
      </c>
      <c r="E4" s="296" t="s">
        <v>36</v>
      </c>
      <c r="I4" s="175" t="s">
        <v>32</v>
      </c>
      <c r="J4" s="208" t="s">
        <v>37</v>
      </c>
      <c r="K4" s="208" t="s">
        <v>34</v>
      </c>
      <c r="L4" s="296" t="s">
        <v>38</v>
      </c>
      <c r="M4" s="208" t="s">
        <v>39</v>
      </c>
    </row>
    <row r="5" ht="24" customHeight="1" spans="1:13">
      <c r="A5" s="297" t="s">
        <v>40</v>
      </c>
      <c r="B5" s="298">
        <f>SUM(B6:B21)</f>
        <v>18340</v>
      </c>
      <c r="C5" s="298">
        <f>SUM(C6:C21)</f>
        <v>20896</v>
      </c>
      <c r="D5" s="299">
        <f>C5/B5</f>
        <v>1.13936750272628</v>
      </c>
      <c r="E5" s="299">
        <f>C5/F5</f>
        <v>1.21333178492626</v>
      </c>
      <c r="F5" s="300">
        <f>SUM(F6:F21)</f>
        <v>17222</v>
      </c>
      <c r="G5" s="301">
        <f>C5/F5*100</f>
        <v>121.333178492626</v>
      </c>
      <c r="H5" s="300">
        <f>SUM(H6:H21)</f>
        <v>13220</v>
      </c>
      <c r="I5" s="302" t="s">
        <v>41</v>
      </c>
      <c r="J5" s="298">
        <v>28445</v>
      </c>
      <c r="K5" s="298">
        <v>26466</v>
      </c>
      <c r="L5" s="303">
        <f>K5/J5</f>
        <v>0.93042714009492</v>
      </c>
      <c r="M5" s="304">
        <f>J5-K5</f>
        <v>1979</v>
      </c>
    </row>
    <row r="6" ht="24" customHeight="1" spans="1:13">
      <c r="A6" s="305" t="s">
        <v>42</v>
      </c>
      <c r="B6" s="300">
        <v>9883</v>
      </c>
      <c r="C6" s="300">
        <v>10858</v>
      </c>
      <c r="D6" s="306">
        <f t="shared" ref="D6:D31" si="0">C6/B6</f>
        <v>1.09865425478094</v>
      </c>
      <c r="E6" s="306">
        <f>C6/F6</f>
        <v>1.17004310344828</v>
      </c>
      <c r="F6" s="307">
        <v>9280</v>
      </c>
      <c r="G6" s="301">
        <f>C6/F6*100</f>
        <v>117.004310344828</v>
      </c>
      <c r="H6" s="307">
        <v>7328</v>
      </c>
      <c r="I6" s="305" t="s">
        <v>43</v>
      </c>
      <c r="J6" s="308"/>
      <c r="K6" s="298"/>
      <c r="L6" s="303"/>
      <c r="M6" s="304"/>
    </row>
    <row r="7" ht="24" customHeight="1" spans="1:13">
      <c r="A7" s="212" t="s">
        <v>44</v>
      </c>
      <c r="B7" s="300"/>
      <c r="C7" s="300"/>
      <c r="D7" s="306"/>
      <c r="E7" s="306"/>
      <c r="F7" s="307"/>
      <c r="G7" s="301" t="e">
        <f t="shared" ref="G7:G26" si="1">C8/F7*100</f>
        <v>#DIV/0!</v>
      </c>
      <c r="H7" s="307"/>
      <c r="I7" s="305" t="s">
        <v>45</v>
      </c>
      <c r="J7" s="298">
        <v>67</v>
      </c>
      <c r="K7" s="298">
        <v>63</v>
      </c>
      <c r="L7" s="303">
        <f t="shared" ref="L6:L31" si="2">K7/J7</f>
        <v>0.940298507462687</v>
      </c>
      <c r="M7" s="304">
        <f>J7-K7</f>
        <v>4</v>
      </c>
    </row>
    <row r="8" ht="24" customHeight="1" spans="1:13">
      <c r="A8" s="305" t="s">
        <v>46</v>
      </c>
      <c r="B8" s="300">
        <v>1116</v>
      </c>
      <c r="C8" s="300">
        <v>1919</v>
      </c>
      <c r="D8" s="306">
        <f t="shared" si="0"/>
        <v>1.71953405017921</v>
      </c>
      <c r="E8" s="306">
        <f>C8/F8</f>
        <v>1.83110687022901</v>
      </c>
      <c r="F8" s="307">
        <v>1048</v>
      </c>
      <c r="G8" s="301">
        <f t="shared" si="1"/>
        <v>27.9580152671756</v>
      </c>
      <c r="H8" s="307">
        <v>572</v>
      </c>
      <c r="I8" s="305" t="s">
        <v>47</v>
      </c>
      <c r="J8" s="298">
        <v>5759</v>
      </c>
      <c r="K8" s="298">
        <v>5652</v>
      </c>
      <c r="L8" s="303">
        <f t="shared" si="2"/>
        <v>0.981420385483591</v>
      </c>
      <c r="M8" s="304">
        <f t="shared" ref="M6:M30" si="3">J8-K8</f>
        <v>107</v>
      </c>
    </row>
    <row r="9" ht="24" customHeight="1" spans="1:13">
      <c r="A9" s="305" t="s">
        <v>48</v>
      </c>
      <c r="B9" s="300">
        <v>191</v>
      </c>
      <c r="C9" s="300">
        <v>293</v>
      </c>
      <c r="D9" s="306">
        <f t="shared" si="0"/>
        <v>1.53403141361257</v>
      </c>
      <c r="E9" s="306">
        <f t="shared" ref="E6:E31" si="4">C9/F9</f>
        <v>1.63687150837989</v>
      </c>
      <c r="F9" s="307">
        <v>179</v>
      </c>
      <c r="G9" s="301">
        <f t="shared" si="1"/>
        <v>2287.15083798883</v>
      </c>
      <c r="H9" s="307">
        <v>146</v>
      </c>
      <c r="I9" s="305" t="s">
        <v>49</v>
      </c>
      <c r="J9" s="298">
        <v>15415</v>
      </c>
      <c r="K9" s="298">
        <v>13915</v>
      </c>
      <c r="L9" s="303">
        <f t="shared" si="2"/>
        <v>0.902692182938696</v>
      </c>
      <c r="M9" s="304">
        <f t="shared" si="3"/>
        <v>1500</v>
      </c>
    </row>
    <row r="10" ht="24" customHeight="1" spans="1:13">
      <c r="A10" s="305" t="s">
        <v>50</v>
      </c>
      <c r="B10" s="300">
        <v>3557</v>
      </c>
      <c r="C10" s="300">
        <v>4094</v>
      </c>
      <c r="D10" s="306">
        <f t="shared" si="0"/>
        <v>1.15096991847062</v>
      </c>
      <c r="E10" s="306">
        <f t="shared" si="4"/>
        <v>1.22574850299401</v>
      </c>
      <c r="F10" s="307">
        <v>3340</v>
      </c>
      <c r="G10" s="301">
        <f t="shared" si="1"/>
        <v>16.3473053892216</v>
      </c>
      <c r="H10" s="307">
        <v>3021</v>
      </c>
      <c r="I10" s="305" t="s">
        <v>51</v>
      </c>
      <c r="J10" s="298">
        <v>3094</v>
      </c>
      <c r="K10" s="298">
        <v>2238</v>
      </c>
      <c r="L10" s="303">
        <f t="shared" si="2"/>
        <v>0.72333548804137</v>
      </c>
      <c r="M10" s="304">
        <f t="shared" si="3"/>
        <v>856</v>
      </c>
    </row>
    <row r="11" ht="24" customHeight="1" spans="1:13">
      <c r="A11" s="305" t="s">
        <v>52</v>
      </c>
      <c r="B11" s="300">
        <v>407</v>
      </c>
      <c r="C11" s="300">
        <v>546</v>
      </c>
      <c r="D11" s="306">
        <f t="shared" si="0"/>
        <v>1.34152334152334</v>
      </c>
      <c r="E11" s="306">
        <f t="shared" si="4"/>
        <v>1.42931937172775</v>
      </c>
      <c r="F11" s="307">
        <v>382</v>
      </c>
      <c r="G11" s="301">
        <f t="shared" si="1"/>
        <v>135.078534031414</v>
      </c>
      <c r="H11" s="307">
        <v>370</v>
      </c>
      <c r="I11" s="305" t="s">
        <v>53</v>
      </c>
      <c r="J11" s="298">
        <v>12596</v>
      </c>
      <c r="K11" s="298">
        <v>10289</v>
      </c>
      <c r="L11" s="303">
        <f t="shared" si="2"/>
        <v>0.81684661797396</v>
      </c>
      <c r="M11" s="304">
        <f t="shared" si="3"/>
        <v>2307</v>
      </c>
    </row>
    <row r="12" ht="24" customHeight="1" spans="1:13">
      <c r="A12" s="305" t="s">
        <v>54</v>
      </c>
      <c r="B12" s="300">
        <v>500</v>
      </c>
      <c r="C12" s="300">
        <v>516</v>
      </c>
      <c r="D12" s="306">
        <f t="shared" si="0"/>
        <v>1.032</v>
      </c>
      <c r="E12" s="306">
        <f t="shared" si="4"/>
        <v>1.09787234042553</v>
      </c>
      <c r="F12" s="307">
        <v>470</v>
      </c>
      <c r="G12" s="301">
        <f t="shared" si="1"/>
        <v>91.4893617021277</v>
      </c>
      <c r="H12" s="307">
        <v>355</v>
      </c>
      <c r="I12" s="305" t="s">
        <v>55</v>
      </c>
      <c r="J12" s="298">
        <v>19929</v>
      </c>
      <c r="K12" s="298">
        <v>17447</v>
      </c>
      <c r="L12" s="303">
        <f t="shared" si="2"/>
        <v>0.875457875457875</v>
      </c>
      <c r="M12" s="304">
        <f t="shared" si="3"/>
        <v>2482</v>
      </c>
    </row>
    <row r="13" ht="24" customHeight="1" spans="1:13">
      <c r="A13" s="305" t="s">
        <v>56</v>
      </c>
      <c r="B13" s="300">
        <v>425</v>
      </c>
      <c r="C13" s="300">
        <v>430</v>
      </c>
      <c r="D13" s="306">
        <f t="shared" si="0"/>
        <v>1.01176470588235</v>
      </c>
      <c r="E13" s="306">
        <f t="shared" si="4"/>
        <v>1.07769423558897</v>
      </c>
      <c r="F13" s="307">
        <v>399</v>
      </c>
      <c r="G13" s="301">
        <f t="shared" si="1"/>
        <v>156.892230576441</v>
      </c>
      <c r="H13" s="307">
        <v>199</v>
      </c>
      <c r="I13" s="305" t="s">
        <v>57</v>
      </c>
      <c r="J13" s="298">
        <v>15930</v>
      </c>
      <c r="K13" s="298">
        <v>14055</v>
      </c>
      <c r="L13" s="303">
        <f t="shared" si="2"/>
        <v>0.882297551789077</v>
      </c>
      <c r="M13" s="304">
        <f t="shared" si="3"/>
        <v>1875</v>
      </c>
    </row>
    <row r="14" ht="24" customHeight="1" spans="1:13">
      <c r="A14" s="305" t="s">
        <v>58</v>
      </c>
      <c r="B14" s="300">
        <v>625</v>
      </c>
      <c r="C14" s="300">
        <v>626</v>
      </c>
      <c r="D14" s="306">
        <f t="shared" si="0"/>
        <v>1.0016</v>
      </c>
      <c r="E14" s="306">
        <f t="shared" si="4"/>
        <v>1.0664395229983</v>
      </c>
      <c r="F14" s="307">
        <v>587</v>
      </c>
      <c r="G14" s="301">
        <f t="shared" si="1"/>
        <v>1.53321976149915</v>
      </c>
      <c r="H14" s="307">
        <v>393</v>
      </c>
      <c r="I14" s="305" t="s">
        <v>59</v>
      </c>
      <c r="J14" s="298">
        <v>17522</v>
      </c>
      <c r="K14" s="298">
        <v>12436</v>
      </c>
      <c r="L14" s="303">
        <f t="shared" si="2"/>
        <v>0.70973633146901</v>
      </c>
      <c r="M14" s="304">
        <f t="shared" si="3"/>
        <v>5086</v>
      </c>
    </row>
    <row r="15" ht="23.45" customHeight="1" spans="1:13">
      <c r="A15" s="305" t="s">
        <v>60</v>
      </c>
      <c r="B15" s="300">
        <v>8</v>
      </c>
      <c r="C15" s="300">
        <v>9</v>
      </c>
      <c r="D15" s="306">
        <f t="shared" si="0"/>
        <v>1.125</v>
      </c>
      <c r="E15" s="306">
        <f t="shared" si="4"/>
        <v>1.125</v>
      </c>
      <c r="F15" s="307">
        <v>8</v>
      </c>
      <c r="G15" s="301">
        <f t="shared" si="1"/>
        <v>3350</v>
      </c>
      <c r="H15" s="307">
        <v>33</v>
      </c>
      <c r="I15" s="305" t="s">
        <v>61</v>
      </c>
      <c r="J15" s="298">
        <v>4978</v>
      </c>
      <c r="K15" s="298">
        <v>4407</v>
      </c>
      <c r="L15" s="303">
        <f t="shared" si="2"/>
        <v>0.885295299316995</v>
      </c>
      <c r="M15" s="304">
        <f t="shared" si="3"/>
        <v>571</v>
      </c>
    </row>
    <row r="16" ht="23.45" customHeight="1" spans="1:13">
      <c r="A16" s="305" t="s">
        <v>62</v>
      </c>
      <c r="B16" s="300">
        <v>244</v>
      </c>
      <c r="C16" s="300">
        <v>268</v>
      </c>
      <c r="D16" s="306">
        <f t="shared" si="0"/>
        <v>1.09836065573771</v>
      </c>
      <c r="E16" s="306">
        <f t="shared" si="4"/>
        <v>1.1703056768559</v>
      </c>
      <c r="F16" s="307">
        <v>229</v>
      </c>
      <c r="G16" s="301">
        <f t="shared" si="1"/>
        <v>541.048034934498</v>
      </c>
      <c r="H16" s="307">
        <v>172</v>
      </c>
      <c r="I16" s="305" t="s">
        <v>63</v>
      </c>
      <c r="J16" s="298">
        <v>75416</v>
      </c>
      <c r="K16" s="298">
        <v>65934</v>
      </c>
      <c r="L16" s="303">
        <f t="shared" si="2"/>
        <v>0.874270711785298</v>
      </c>
      <c r="M16" s="304">
        <f t="shared" si="3"/>
        <v>9482</v>
      </c>
    </row>
    <row r="17" ht="23.45" customHeight="1" spans="1:13">
      <c r="A17" s="305" t="s">
        <v>64</v>
      </c>
      <c r="B17" s="300">
        <v>1231</v>
      </c>
      <c r="C17" s="300">
        <v>1239</v>
      </c>
      <c r="D17" s="306">
        <f t="shared" si="0"/>
        <v>1.00649878147847</v>
      </c>
      <c r="E17" s="306">
        <f t="shared" si="4"/>
        <v>1.07179930795848</v>
      </c>
      <c r="F17" s="307">
        <v>1156</v>
      </c>
      <c r="G17" s="301">
        <f t="shared" si="1"/>
        <v>6.83391003460208</v>
      </c>
      <c r="H17" s="307">
        <v>520</v>
      </c>
      <c r="I17" s="305" t="s">
        <v>65</v>
      </c>
      <c r="J17" s="298">
        <v>15168</v>
      </c>
      <c r="K17" s="298">
        <v>14126</v>
      </c>
      <c r="L17" s="303">
        <f t="shared" si="2"/>
        <v>0.931302742616034</v>
      </c>
      <c r="M17" s="304">
        <f t="shared" si="3"/>
        <v>1042</v>
      </c>
    </row>
    <row r="18" ht="23.45" customHeight="1" spans="1:13">
      <c r="A18" s="305" t="s">
        <v>66</v>
      </c>
      <c r="B18" s="300">
        <v>123</v>
      </c>
      <c r="C18" s="300">
        <v>79</v>
      </c>
      <c r="D18" s="306">
        <f t="shared" si="0"/>
        <v>0.642276422764228</v>
      </c>
      <c r="E18" s="306">
        <f t="shared" si="4"/>
        <v>0.681034482758621</v>
      </c>
      <c r="F18" s="307">
        <v>116</v>
      </c>
      <c r="G18" s="301">
        <f t="shared" si="1"/>
        <v>0</v>
      </c>
      <c r="H18" s="307">
        <v>99</v>
      </c>
      <c r="I18" s="305" t="s">
        <v>67</v>
      </c>
      <c r="J18" s="298">
        <v>991</v>
      </c>
      <c r="K18" s="298">
        <v>766</v>
      </c>
      <c r="L18" s="303">
        <f t="shared" si="2"/>
        <v>0.772956609485368</v>
      </c>
      <c r="M18" s="304">
        <f t="shared" si="3"/>
        <v>225</v>
      </c>
    </row>
    <row r="19" ht="23.45" customHeight="1" spans="1:13">
      <c r="A19" s="305" t="s">
        <v>68</v>
      </c>
      <c r="B19" s="300"/>
      <c r="C19" s="300"/>
      <c r="D19" s="306"/>
      <c r="E19" s="306"/>
      <c r="F19" s="307"/>
      <c r="G19" s="301" t="e">
        <f t="shared" si="1"/>
        <v>#DIV/0!</v>
      </c>
      <c r="H19" s="307"/>
      <c r="I19" s="305" t="s">
        <v>69</v>
      </c>
      <c r="J19" s="298">
        <v>901</v>
      </c>
      <c r="K19" s="298">
        <v>587</v>
      </c>
      <c r="L19" s="303">
        <f t="shared" si="2"/>
        <v>0.65149833518313</v>
      </c>
      <c r="M19" s="304">
        <f t="shared" si="3"/>
        <v>314</v>
      </c>
    </row>
    <row r="20" ht="23.45" customHeight="1" spans="1:13">
      <c r="A20" s="305" t="s">
        <v>70</v>
      </c>
      <c r="B20" s="300">
        <v>30</v>
      </c>
      <c r="C20" s="300">
        <v>19</v>
      </c>
      <c r="D20" s="306">
        <f t="shared" si="0"/>
        <v>0.633333333333333</v>
      </c>
      <c r="E20" s="306">
        <f t="shared" si="4"/>
        <v>0.678571428571429</v>
      </c>
      <c r="F20" s="307">
        <v>28</v>
      </c>
      <c r="G20" s="301">
        <f t="shared" si="1"/>
        <v>0</v>
      </c>
      <c r="H20" s="307">
        <v>12</v>
      </c>
      <c r="I20" s="305" t="s">
        <v>71</v>
      </c>
      <c r="J20" s="298">
        <v>30</v>
      </c>
      <c r="K20" s="298">
        <v>30</v>
      </c>
      <c r="L20" s="303">
        <f t="shared" si="2"/>
        <v>1</v>
      </c>
      <c r="M20" s="304">
        <f t="shared" si="3"/>
        <v>0</v>
      </c>
    </row>
    <row r="21" ht="22" customHeight="1" spans="1:13">
      <c r="A21" s="305" t="s">
        <v>72</v>
      </c>
      <c r="B21" s="300"/>
      <c r="C21" s="300"/>
      <c r="D21" s="306"/>
      <c r="E21" s="306"/>
      <c r="F21" s="307"/>
      <c r="G21" s="301" t="e">
        <f t="shared" si="1"/>
        <v>#DIV/0!</v>
      </c>
      <c r="H21" s="307"/>
      <c r="I21" s="305" t="s">
        <v>73</v>
      </c>
      <c r="J21" s="298"/>
      <c r="K21" s="298"/>
      <c r="L21" s="303"/>
      <c r="M21" s="304"/>
    </row>
    <row r="22" ht="23.45" customHeight="1" spans="1:13">
      <c r="A22" s="297" t="s">
        <v>74</v>
      </c>
      <c r="B22" s="298">
        <f t="shared" ref="B22:F22" si="5">SUM(B23:B30)</f>
        <v>17890</v>
      </c>
      <c r="C22" s="298">
        <f t="shared" si="5"/>
        <v>15445</v>
      </c>
      <c r="D22" s="299">
        <f t="shared" si="0"/>
        <v>0.863331470095025</v>
      </c>
      <c r="E22" s="299">
        <f t="shared" si="4"/>
        <v>0.919947584728096</v>
      </c>
      <c r="F22" s="307">
        <f>SUM(F23:F30)</f>
        <v>16789</v>
      </c>
      <c r="G22" s="301">
        <f t="shared" si="1"/>
        <v>11.1978080886295</v>
      </c>
      <c r="H22" s="307">
        <f>SUM(H23:H30)</f>
        <v>14125</v>
      </c>
      <c r="I22" s="305" t="s">
        <v>75</v>
      </c>
      <c r="J22" s="298">
        <v>4102</v>
      </c>
      <c r="K22" s="298">
        <v>3397</v>
      </c>
      <c r="L22" s="303">
        <f t="shared" si="2"/>
        <v>0.828132618235007</v>
      </c>
      <c r="M22" s="304">
        <f t="shared" si="3"/>
        <v>705</v>
      </c>
    </row>
    <row r="23" ht="23.45" customHeight="1" spans="1:13">
      <c r="A23" s="305" t="s">
        <v>76</v>
      </c>
      <c r="B23" s="300">
        <v>1916</v>
      </c>
      <c r="C23" s="300">
        <v>1880</v>
      </c>
      <c r="D23" s="306">
        <f t="shared" si="0"/>
        <v>0.981210855949896</v>
      </c>
      <c r="E23" s="306">
        <f t="shared" si="4"/>
        <v>0.73494917904613</v>
      </c>
      <c r="F23" s="307">
        <v>2558</v>
      </c>
      <c r="G23" s="301">
        <f t="shared" si="1"/>
        <v>34.2455043002346</v>
      </c>
      <c r="H23" s="307">
        <v>1486</v>
      </c>
      <c r="I23" s="305" t="s">
        <v>77</v>
      </c>
      <c r="J23" s="298">
        <v>4436</v>
      </c>
      <c r="K23" s="298">
        <v>4244</v>
      </c>
      <c r="L23" s="303">
        <f t="shared" si="2"/>
        <v>0.956717763751127</v>
      </c>
      <c r="M23" s="304">
        <f t="shared" si="3"/>
        <v>192</v>
      </c>
    </row>
    <row r="24" ht="23.45" customHeight="1" spans="1:13">
      <c r="A24" s="305" t="s">
        <v>78</v>
      </c>
      <c r="B24" s="300">
        <v>2083</v>
      </c>
      <c r="C24" s="300">
        <v>876</v>
      </c>
      <c r="D24" s="306">
        <f t="shared" si="0"/>
        <v>0.420547287566011</v>
      </c>
      <c r="E24" s="306">
        <f t="shared" si="4"/>
        <v>0.731829573934837</v>
      </c>
      <c r="F24" s="307">
        <v>1197</v>
      </c>
      <c r="G24" s="301">
        <f t="shared" si="1"/>
        <v>89.8078529657477</v>
      </c>
      <c r="H24" s="307">
        <v>1174</v>
      </c>
      <c r="I24" s="305" t="s">
        <v>79</v>
      </c>
      <c r="J24" s="298"/>
      <c r="K24" s="298"/>
      <c r="L24" s="303"/>
      <c r="M24" s="304"/>
    </row>
    <row r="25" ht="23.45" customHeight="1" spans="1:13">
      <c r="A25" s="305" t="s">
        <v>80</v>
      </c>
      <c r="B25" s="300">
        <v>1069</v>
      </c>
      <c r="C25" s="300">
        <v>1075</v>
      </c>
      <c r="D25" s="306">
        <f t="shared" si="0"/>
        <v>1.00561272217025</v>
      </c>
      <c r="E25" s="306">
        <f t="shared" si="4"/>
        <v>1.0707171314741</v>
      </c>
      <c r="F25" s="307">
        <v>1004</v>
      </c>
      <c r="G25" s="301">
        <f t="shared" si="1"/>
        <v>6.57370517928287</v>
      </c>
      <c r="H25" s="307">
        <v>1308</v>
      </c>
      <c r="I25" s="305" t="s">
        <v>81</v>
      </c>
      <c r="J25" s="298">
        <v>4370</v>
      </c>
      <c r="K25" s="298">
        <v>3849</v>
      </c>
      <c r="L25" s="303">
        <f t="shared" si="2"/>
        <v>0.880778032036613</v>
      </c>
      <c r="M25" s="304">
        <f t="shared" si="3"/>
        <v>521</v>
      </c>
    </row>
    <row r="26" ht="23.45" customHeight="1" spans="1:13">
      <c r="A26" s="305" t="s">
        <v>82</v>
      </c>
      <c r="B26" s="300">
        <v>64</v>
      </c>
      <c r="C26" s="300">
        <v>66</v>
      </c>
      <c r="D26" s="306">
        <f t="shared" si="0"/>
        <v>1.03125</v>
      </c>
      <c r="E26" s="306">
        <f t="shared" si="4"/>
        <v>1.1</v>
      </c>
      <c r="F26" s="307">
        <v>60</v>
      </c>
      <c r="G26" s="301">
        <f t="shared" si="1"/>
        <v>19108.3333333333</v>
      </c>
      <c r="H26" s="307"/>
      <c r="I26" s="305" t="s">
        <v>83</v>
      </c>
      <c r="J26" s="298">
        <v>6203</v>
      </c>
      <c r="K26" s="298"/>
      <c r="L26" s="303"/>
      <c r="M26" s="304">
        <f t="shared" si="3"/>
        <v>6203</v>
      </c>
    </row>
    <row r="27" ht="23.45" customHeight="1" spans="1:13">
      <c r="A27" s="305" t="s">
        <v>84</v>
      </c>
      <c r="B27" s="300">
        <v>12662</v>
      </c>
      <c r="C27" s="300">
        <v>11465</v>
      </c>
      <c r="D27" s="306">
        <f t="shared" si="0"/>
        <v>0.905465171378929</v>
      </c>
      <c r="E27" s="306">
        <f t="shared" si="4"/>
        <v>0.96506734006734</v>
      </c>
      <c r="F27" s="307">
        <v>11880</v>
      </c>
      <c r="G27" s="301">
        <f>C30/F27*100</f>
        <v>0.286195286195286</v>
      </c>
      <c r="H27" s="307">
        <v>10103</v>
      </c>
      <c r="I27" s="305" t="s">
        <v>85</v>
      </c>
      <c r="J27" s="298">
        <v>1685</v>
      </c>
      <c r="K27" s="298">
        <v>1685</v>
      </c>
      <c r="L27" s="303">
        <f t="shared" si="2"/>
        <v>1</v>
      </c>
      <c r="M27" s="304">
        <v>0</v>
      </c>
    </row>
    <row r="28" ht="23.45" customHeight="1" spans="1:13">
      <c r="A28" s="305" t="s">
        <v>86</v>
      </c>
      <c r="B28" s="300">
        <v>54</v>
      </c>
      <c r="C28" s="300">
        <v>36</v>
      </c>
      <c r="D28" s="306">
        <f t="shared" si="0"/>
        <v>0.666666666666667</v>
      </c>
      <c r="E28" s="306">
        <f t="shared" si="4"/>
        <v>0.705882352941177</v>
      </c>
      <c r="F28" s="307">
        <v>51</v>
      </c>
      <c r="G28" s="301">
        <f>C29/F28*100</f>
        <v>25.4901960784314</v>
      </c>
      <c r="H28" s="307">
        <v>32</v>
      </c>
      <c r="I28" s="305" t="s">
        <v>87</v>
      </c>
      <c r="J28" s="298">
        <v>7</v>
      </c>
      <c r="K28" s="298">
        <v>7</v>
      </c>
      <c r="L28" s="303">
        <f t="shared" si="2"/>
        <v>1</v>
      </c>
      <c r="M28" s="304">
        <v>0</v>
      </c>
    </row>
    <row r="29" ht="23.45" customHeight="1" spans="1:13">
      <c r="A29" s="305" t="s">
        <v>88</v>
      </c>
      <c r="B29" s="300">
        <v>42</v>
      </c>
      <c r="C29" s="300">
        <v>13</v>
      </c>
      <c r="D29" s="306">
        <f t="shared" si="0"/>
        <v>0.30952380952381</v>
      </c>
      <c r="E29" s="306">
        <f t="shared" si="4"/>
        <v>0.333333333333333</v>
      </c>
      <c r="F29" s="307">
        <v>39</v>
      </c>
      <c r="G29" s="301" t="e">
        <f>#REF!/F29*100</f>
        <v>#REF!</v>
      </c>
      <c r="H29" s="307">
        <v>22</v>
      </c>
      <c r="I29" s="309"/>
      <c r="J29" s="310"/>
      <c r="K29" s="310"/>
      <c r="L29" s="310"/>
      <c r="M29" s="304"/>
    </row>
    <row r="30" ht="20.25" customHeight="1" spans="1:13">
      <c r="A30" s="305" t="s">
        <v>89</v>
      </c>
      <c r="B30" s="300"/>
      <c r="C30" s="300">
        <v>34</v>
      </c>
      <c r="D30" s="306"/>
      <c r="E30" s="306"/>
      <c r="F30" s="307"/>
      <c r="G30" s="301" t="e">
        <f>C31/F30*100</f>
        <v>#DIV/0!</v>
      </c>
      <c r="H30" s="307"/>
      <c r="I30" s="305"/>
      <c r="J30" s="298"/>
      <c r="K30" s="298"/>
      <c r="L30" s="303"/>
      <c r="M30" s="304"/>
    </row>
    <row r="31" ht="20.25" customHeight="1" spans="1:13">
      <c r="A31" s="220" t="s">
        <v>90</v>
      </c>
      <c r="B31" s="298">
        <f t="shared" ref="B31:F31" si="6">B22+B5</f>
        <v>36230</v>
      </c>
      <c r="C31" s="298">
        <f t="shared" si="6"/>
        <v>36341</v>
      </c>
      <c r="D31" s="299">
        <f t="shared" si="0"/>
        <v>1.00306375931548</v>
      </c>
      <c r="E31" s="299">
        <f t="shared" si="4"/>
        <v>1.06850724765517</v>
      </c>
      <c r="F31" s="307">
        <f>F22+F5</f>
        <v>34011</v>
      </c>
      <c r="G31" s="301" t="e">
        <f>#REF!/F31*100</f>
        <v>#REF!</v>
      </c>
      <c r="H31" s="307">
        <f>H22+H5</f>
        <v>27345</v>
      </c>
      <c r="I31" s="220" t="s">
        <v>91</v>
      </c>
      <c r="J31" s="298">
        <f>SUM(J5:J30)</f>
        <v>237044</v>
      </c>
      <c r="K31" s="298">
        <f>SUM(K5:K30)</f>
        <v>201593</v>
      </c>
      <c r="L31" s="303">
        <f t="shared" si="2"/>
        <v>0.850445486913822</v>
      </c>
      <c r="M31" s="298">
        <f>SUM(M5:M30)</f>
        <v>35451</v>
      </c>
    </row>
    <row r="32" ht="20.25" customHeight="1" spans="1:13">
      <c r="B32" s="311"/>
      <c r="C32" s="311"/>
    </row>
    <row r="33" ht="20.25" customHeight="1" spans="2:3">
      <c r="B33" s="312"/>
      <c r="C33" s="312"/>
    </row>
    <row r="34" ht="20.25" customHeight="1"/>
    <row r="35" ht="24" customHeight="1"/>
  </sheetData>
  <mergeCells count="2">
    <mergeCell ref="A2:M2"/>
    <mergeCell ref="A3:M3"/>
  </mergeCells>
  <printOptions horizontalCentered="1"/>
  <pageMargins left="0.668055555555556" right="0.747916666666667" top="0.629166666666667" bottom="0.590277777777778" header="0.313888888888889" footer="0.432638888888889"/>
  <pageSetup paperSize="9" scale="68" orientation="landscape" horizontalDpi="600"/>
  <headerFooter>
    <oddFooter>&amp;C1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92"/>
  <sheetViews>
    <sheetView showGridLines="0" topLeftCell="B1" workbookViewId="0">
      <selection activeCell="P15" sqref="P15"/>
    </sheetView>
  </sheetViews>
  <sheetFormatPr defaultColWidth="9" defaultRowHeight="17.25" customHeight="1"/>
  <cols>
    <col min="1" max="1" width="23.6583333333333" style="276" customWidth="1"/>
    <col min="2" max="2" width="38.25" style="277" customWidth="1"/>
    <col min="3" max="3" width="22.1333333333333" style="277" customWidth="1"/>
    <col min="4" max="4" width="19.8833333333333" style="278" customWidth="1"/>
    <col min="5" max="5" width="21" style="278" customWidth="1"/>
    <col min="6" max="249" width="9" style="279"/>
    <col min="250" max="250" width="43.8833333333333" style="279" customWidth="1"/>
    <col min="251" max="16384" width="9" style="279"/>
  </cols>
  <sheetData>
    <row r="1" customHeight="1" spans="1:5">
      <c r="A1" s="280" t="s">
        <v>92</v>
      </c>
      <c r="B1" s="281"/>
    </row>
    <row r="2" s="272" customFormat="1" ht="27" customHeight="1" spans="1:5">
      <c r="A2" s="86" t="s">
        <v>93</v>
      </c>
      <c r="B2" s="86"/>
      <c r="C2" s="86"/>
      <c r="D2" s="86"/>
      <c r="E2" s="86"/>
    </row>
    <row r="3" customHeight="1" spans="1:5">
      <c r="A3" s="115"/>
      <c r="B3" s="282"/>
      <c r="C3" s="283"/>
      <c r="D3" s="283"/>
      <c r="E3" s="283" t="s">
        <v>94</v>
      </c>
    </row>
    <row r="4" ht="24" customHeight="1" spans="1:5">
      <c r="A4" s="269" t="s">
        <v>95</v>
      </c>
      <c r="B4" s="269" t="s">
        <v>96</v>
      </c>
      <c r="C4" s="284" t="s">
        <v>97</v>
      </c>
      <c r="D4" s="285" t="s">
        <v>98</v>
      </c>
      <c r="E4" s="286" t="s">
        <v>99</v>
      </c>
    </row>
    <row r="5" s="273" customFormat="1" customHeight="1" spans="1:5">
      <c r="A5" s="271"/>
      <c r="B5" s="269" t="s">
        <v>100</v>
      </c>
      <c r="C5" s="287">
        <f>C6+C304+C323+C416+C470+C525+C582+C708+C792+C873+C896+C1008+C1072+C1141+C1201+C1246+C1267+C1321+C1378+C1381+C1389+C1161</f>
        <v>191559</v>
      </c>
      <c r="D5" s="287">
        <f>D6+D304+D323+D416+D470+D525+D582+D708+D792+D873+D896+D1008+D1072+D1141+D1201+D1246+D1267+D1321+D1378+D1381+D1389+D1161</f>
        <v>201593</v>
      </c>
      <c r="E5" s="288">
        <f>D5/C5</f>
        <v>1.05238072865279</v>
      </c>
    </row>
    <row r="6" customHeight="1" spans="1:5">
      <c r="A6" s="149">
        <v>201</v>
      </c>
      <c r="B6" s="271" t="s">
        <v>101</v>
      </c>
      <c r="C6" s="150">
        <f>C7+C19+C28+C39+C50+C61+C72+C85+C94+C107+C117+C126+C137+C150+C157+C165+C171+C178+C185+C192+C199+C206+C214+C220+C226+C233+C261+C248+C255</f>
        <v>23299</v>
      </c>
      <c r="D6" s="150">
        <f>D7+D19+D28+D39+D50+D61+D72+D85+D94+D107+D117+D126+D137+D150+D157+D165+D171+D178+D185+D192+D199+D206+D214+D220+D226+D233+D261+D248+D255</f>
        <v>26466</v>
      </c>
      <c r="E6" s="289">
        <f>D6/C6</f>
        <v>1.13592858062578</v>
      </c>
    </row>
    <row r="7" s="274" customFormat="1" customHeight="1" spans="1:5">
      <c r="A7" s="149">
        <v>20101</v>
      </c>
      <c r="B7" s="271" t="s">
        <v>102</v>
      </c>
      <c r="C7" s="150">
        <f>SUM(C8:C18)</f>
        <v>683</v>
      </c>
      <c r="D7" s="150">
        <f>SUM(D8:D18)</f>
        <v>1697</v>
      </c>
      <c r="E7" s="289">
        <f>D7/C7</f>
        <v>2.48462664714495</v>
      </c>
    </row>
    <row r="8" s="274" customFormat="1" customHeight="1" spans="1:5">
      <c r="A8" s="149">
        <v>2010101</v>
      </c>
      <c r="B8" s="149" t="s">
        <v>103</v>
      </c>
      <c r="C8" s="150">
        <v>425</v>
      </c>
      <c r="D8" s="150">
        <v>447</v>
      </c>
      <c r="E8" s="289">
        <f>D8/C8</f>
        <v>1.05176470588235</v>
      </c>
    </row>
    <row r="9" s="274" customFormat="1" customHeight="1" spans="1:5">
      <c r="A9" s="149">
        <v>2010102</v>
      </c>
      <c r="B9" s="149" t="s">
        <v>104</v>
      </c>
      <c r="C9" s="150">
        <v>46</v>
      </c>
      <c r="D9" s="150">
        <v>1142</v>
      </c>
      <c r="E9" s="289">
        <f t="shared" ref="E9:E15" si="0">D9/C9</f>
        <v>24.8260869565217</v>
      </c>
    </row>
    <row r="10" s="274" customFormat="1" customHeight="1" spans="1:5">
      <c r="A10" s="149">
        <v>2010103</v>
      </c>
      <c r="B10" s="149" t="s">
        <v>105</v>
      </c>
      <c r="C10" s="150">
        <v>140</v>
      </c>
      <c r="D10" s="150">
        <v>40</v>
      </c>
      <c r="E10" s="289">
        <f t="shared" si="0"/>
        <v>0.285714285714286</v>
      </c>
    </row>
    <row r="11" s="274" customFormat="1" customHeight="1" spans="1:5">
      <c r="A11" s="149">
        <v>2010104</v>
      </c>
      <c r="B11" s="149" t="s">
        <v>106</v>
      </c>
      <c r="C11" s="150">
        <v>20</v>
      </c>
      <c r="D11" s="150">
        <v>22</v>
      </c>
      <c r="E11" s="289">
        <f t="shared" si="0"/>
        <v>1.1</v>
      </c>
    </row>
    <row r="12" s="274" customFormat="1" customHeight="1" spans="1:5">
      <c r="A12" s="149">
        <v>2010105</v>
      </c>
      <c r="B12" s="149" t="s">
        <v>107</v>
      </c>
      <c r="C12" s="150">
        <v>1</v>
      </c>
      <c r="D12" s="150"/>
      <c r="E12" s="289">
        <f t="shared" si="0"/>
        <v>0</v>
      </c>
    </row>
    <row r="13" s="274" customFormat="1" customHeight="1" spans="1:5">
      <c r="A13" s="149">
        <v>2010106</v>
      </c>
      <c r="B13" s="149" t="s">
        <v>108</v>
      </c>
      <c r="C13" s="150">
        <v>10</v>
      </c>
      <c r="D13" s="150">
        <v>10</v>
      </c>
      <c r="E13" s="289">
        <f t="shared" si="0"/>
        <v>1</v>
      </c>
    </row>
    <row r="14" s="274" customFormat="1" customHeight="1" spans="1:5">
      <c r="A14" s="149">
        <v>2010107</v>
      </c>
      <c r="B14" s="149" t="s">
        <v>109</v>
      </c>
      <c r="C14" s="150">
        <v>14</v>
      </c>
      <c r="D14" s="150">
        <v>14</v>
      </c>
      <c r="E14" s="289">
        <f t="shared" si="0"/>
        <v>1</v>
      </c>
    </row>
    <row r="15" s="274" customFormat="1" customHeight="1" spans="1:5">
      <c r="A15" s="149">
        <v>2010108</v>
      </c>
      <c r="B15" s="149" t="s">
        <v>110</v>
      </c>
      <c r="C15" s="150">
        <v>24</v>
      </c>
      <c r="D15" s="150">
        <v>18</v>
      </c>
      <c r="E15" s="289">
        <f t="shared" si="0"/>
        <v>0.75</v>
      </c>
    </row>
    <row r="16" s="274" customFormat="1" customHeight="1" spans="1:5">
      <c r="A16" s="149">
        <v>2010109</v>
      </c>
      <c r="B16" s="149" t="s">
        <v>111</v>
      </c>
      <c r="C16" s="150"/>
      <c r="D16" s="150"/>
      <c r="E16" s="289"/>
    </row>
    <row r="17" s="274" customFormat="1" customHeight="1" spans="1:5">
      <c r="A17" s="149">
        <v>2010150</v>
      </c>
      <c r="B17" s="149" t="s">
        <v>112</v>
      </c>
      <c r="C17" s="150"/>
      <c r="D17" s="150"/>
      <c r="E17" s="289"/>
    </row>
    <row r="18" s="274" customFormat="1" customHeight="1" spans="1:5">
      <c r="A18" s="149">
        <v>2010199</v>
      </c>
      <c r="B18" s="149" t="s">
        <v>113</v>
      </c>
      <c r="C18" s="150">
        <v>3</v>
      </c>
      <c r="D18" s="150">
        <v>4</v>
      </c>
      <c r="E18" s="289">
        <f>D18/C18</f>
        <v>1.33333333333333</v>
      </c>
    </row>
    <row r="19" s="274" customFormat="1" customHeight="1" spans="1:5">
      <c r="A19" s="149">
        <v>20102</v>
      </c>
      <c r="B19" s="271" t="s">
        <v>114</v>
      </c>
      <c r="C19" s="150">
        <f>SUM(C20:C27)</f>
        <v>423</v>
      </c>
      <c r="D19" s="150">
        <f>SUM(D20:D27)</f>
        <v>458</v>
      </c>
      <c r="E19" s="289">
        <f>D19/C19</f>
        <v>1.08274231678487</v>
      </c>
    </row>
    <row r="20" s="274" customFormat="1" customHeight="1" spans="1:5">
      <c r="A20" s="149">
        <v>2010201</v>
      </c>
      <c r="B20" s="149" t="s">
        <v>103</v>
      </c>
      <c r="C20" s="150">
        <v>329</v>
      </c>
      <c r="D20" s="150">
        <v>405</v>
      </c>
      <c r="E20" s="289">
        <f>D20/C20</f>
        <v>1.23100303951368</v>
      </c>
    </row>
    <row r="21" s="274" customFormat="1" customHeight="1" spans="1:5">
      <c r="A21" s="149">
        <v>2010202</v>
      </c>
      <c r="B21" s="149" t="s">
        <v>104</v>
      </c>
      <c r="C21" s="150">
        <v>5</v>
      </c>
      <c r="D21" s="150">
        <v>3</v>
      </c>
      <c r="E21" s="289">
        <f>D21/C21</f>
        <v>0.6</v>
      </c>
    </row>
    <row r="22" s="274" customFormat="1" customHeight="1" spans="1:5">
      <c r="A22" s="149">
        <v>2010203</v>
      </c>
      <c r="B22" s="149" t="s">
        <v>105</v>
      </c>
      <c r="C22" s="150"/>
      <c r="D22" s="150"/>
      <c r="E22" s="289"/>
    </row>
    <row r="23" s="274" customFormat="1" customHeight="1" spans="1:5">
      <c r="A23" s="149">
        <v>2010204</v>
      </c>
      <c r="B23" s="149" t="s">
        <v>115</v>
      </c>
      <c r="C23" s="150">
        <v>19</v>
      </c>
      <c r="D23" s="150">
        <v>18</v>
      </c>
      <c r="E23" s="289">
        <f>D23/C23</f>
        <v>0.947368421052632</v>
      </c>
    </row>
    <row r="24" s="274" customFormat="1" customHeight="1" spans="1:5">
      <c r="A24" s="149">
        <v>2010205</v>
      </c>
      <c r="B24" s="149" t="s">
        <v>116</v>
      </c>
      <c r="C24" s="150"/>
      <c r="D24" s="150"/>
      <c r="E24" s="289"/>
    </row>
    <row r="25" s="274" customFormat="1" customHeight="1" spans="1:5">
      <c r="A25" s="149">
        <v>2010206</v>
      </c>
      <c r="B25" s="149" t="s">
        <v>117</v>
      </c>
      <c r="C25" s="150"/>
      <c r="D25" s="150"/>
      <c r="E25" s="289"/>
    </row>
    <row r="26" s="274" customFormat="1" customHeight="1" spans="1:5">
      <c r="A26" s="149">
        <v>2010250</v>
      </c>
      <c r="B26" s="149" t="s">
        <v>112</v>
      </c>
      <c r="C26" s="150"/>
      <c r="D26" s="150"/>
      <c r="E26" s="289"/>
    </row>
    <row r="27" s="274" customFormat="1" customHeight="1" spans="1:5">
      <c r="A27" s="149">
        <v>2010299</v>
      </c>
      <c r="B27" s="149" t="s">
        <v>118</v>
      </c>
      <c r="C27" s="150">
        <v>70</v>
      </c>
      <c r="D27" s="150">
        <v>32</v>
      </c>
      <c r="E27" s="289">
        <f>D27/C27</f>
        <v>0.457142857142857</v>
      </c>
    </row>
    <row r="28" s="274" customFormat="1" customHeight="1" spans="1:5">
      <c r="A28" s="149">
        <v>20103</v>
      </c>
      <c r="B28" s="271" t="s">
        <v>119</v>
      </c>
      <c r="C28" s="150">
        <f>SUM(C29:C38)</f>
        <v>12427</v>
      </c>
      <c r="D28" s="150">
        <f>SUM(D29:D38)</f>
        <v>12230</v>
      </c>
      <c r="E28" s="289">
        <f>D28/C28</f>
        <v>0.98414742093828</v>
      </c>
    </row>
    <row r="29" s="274" customFormat="1" customHeight="1" spans="1:5">
      <c r="A29" s="149">
        <v>2010301</v>
      </c>
      <c r="B29" s="149" t="s">
        <v>103</v>
      </c>
      <c r="C29" s="150">
        <v>8704</v>
      </c>
      <c r="D29" s="150">
        <v>8348</v>
      </c>
      <c r="E29" s="289">
        <f>D29/C29</f>
        <v>0.959099264705882</v>
      </c>
    </row>
    <row r="30" s="274" customFormat="1" customHeight="1" spans="1:5">
      <c r="A30" s="149">
        <v>2010302</v>
      </c>
      <c r="B30" s="149" t="s">
        <v>104</v>
      </c>
      <c r="C30" s="150">
        <v>2175</v>
      </c>
      <c r="D30" s="150">
        <v>2023</v>
      </c>
      <c r="E30" s="289">
        <f>D30/C30</f>
        <v>0.930114942528736</v>
      </c>
    </row>
    <row r="31" s="274" customFormat="1" customHeight="1" spans="1:5">
      <c r="A31" s="149">
        <v>2010303</v>
      </c>
      <c r="B31" s="149" t="s">
        <v>105</v>
      </c>
      <c r="C31" s="150">
        <v>557</v>
      </c>
      <c r="D31" s="150"/>
      <c r="E31" s="289">
        <f>D31/C31</f>
        <v>0</v>
      </c>
    </row>
    <row r="32" s="274" customFormat="1" customHeight="1" spans="1:5">
      <c r="A32" s="149">
        <v>2010304</v>
      </c>
      <c r="B32" s="149" t="s">
        <v>120</v>
      </c>
      <c r="C32" s="150"/>
      <c r="D32" s="150"/>
      <c r="E32" s="289"/>
    </row>
    <row r="33" s="274" customFormat="1" customHeight="1" spans="1:5">
      <c r="A33" s="149">
        <v>2010305</v>
      </c>
      <c r="B33" s="149" t="s">
        <v>121</v>
      </c>
      <c r="C33" s="150">
        <v>13</v>
      </c>
      <c r="D33" s="150">
        <v>18</v>
      </c>
      <c r="E33" s="289">
        <f>D33/C33</f>
        <v>1.38461538461538</v>
      </c>
    </row>
    <row r="34" s="274" customFormat="1" customHeight="1" spans="1:5">
      <c r="A34" s="149">
        <v>2010306</v>
      </c>
      <c r="B34" s="149" t="s">
        <v>122</v>
      </c>
      <c r="C34" s="150"/>
      <c r="D34" s="150"/>
      <c r="E34" s="289"/>
    </row>
    <row r="35" s="274" customFormat="1" customHeight="1" spans="1:5">
      <c r="A35" s="149">
        <v>2010308</v>
      </c>
      <c r="B35" s="149" t="s">
        <v>123</v>
      </c>
      <c r="C35" s="150"/>
      <c r="D35" s="150"/>
      <c r="E35" s="289"/>
    </row>
    <row r="36" s="274" customFormat="1" customHeight="1" spans="1:5">
      <c r="A36" s="149">
        <v>2010309</v>
      </c>
      <c r="B36" s="149" t="s">
        <v>124</v>
      </c>
      <c r="C36" s="150"/>
      <c r="D36" s="150"/>
      <c r="E36" s="289"/>
    </row>
    <row r="37" s="274" customFormat="1" customHeight="1" spans="1:5">
      <c r="A37" s="149">
        <v>2010350</v>
      </c>
      <c r="B37" s="149" t="s">
        <v>112</v>
      </c>
      <c r="C37" s="150">
        <v>476</v>
      </c>
      <c r="D37" s="150">
        <v>1786</v>
      </c>
      <c r="E37" s="289">
        <f>D37/C37</f>
        <v>3.75210084033613</v>
      </c>
    </row>
    <row r="38" s="274" customFormat="1" customHeight="1" spans="1:5">
      <c r="A38" s="149">
        <v>2010399</v>
      </c>
      <c r="B38" s="149" t="s">
        <v>125</v>
      </c>
      <c r="C38" s="150">
        <v>502</v>
      </c>
      <c r="D38" s="150">
        <v>55</v>
      </c>
      <c r="E38" s="289">
        <f>D38/C38</f>
        <v>0.109561752988048</v>
      </c>
    </row>
    <row r="39" s="274" customFormat="1" customHeight="1" spans="1:5">
      <c r="A39" s="149">
        <v>20104</v>
      </c>
      <c r="B39" s="271" t="s">
        <v>126</v>
      </c>
      <c r="C39" s="150">
        <f>SUM(C40:C49)</f>
        <v>1141</v>
      </c>
      <c r="D39" s="150">
        <f>SUM(D40:D49)</f>
        <v>1263</v>
      </c>
      <c r="E39" s="289">
        <f>D39/C39</f>
        <v>1.10692375109553</v>
      </c>
    </row>
    <row r="40" s="274" customFormat="1" customHeight="1" spans="1:5">
      <c r="A40" s="149">
        <v>2010401</v>
      </c>
      <c r="B40" s="149" t="s">
        <v>103</v>
      </c>
      <c r="C40" s="150">
        <v>416</v>
      </c>
      <c r="D40" s="150">
        <v>544</v>
      </c>
      <c r="E40" s="289">
        <f>D40/C40</f>
        <v>1.30769230769231</v>
      </c>
    </row>
    <row r="41" s="274" customFormat="1" customHeight="1" spans="1:5">
      <c r="A41" s="149">
        <v>2010402</v>
      </c>
      <c r="B41" s="149" t="s">
        <v>104</v>
      </c>
      <c r="C41" s="150">
        <v>214</v>
      </c>
      <c r="D41" s="150">
        <v>207</v>
      </c>
      <c r="E41" s="289">
        <f t="shared" ref="E41:E48" si="1">D41/C41</f>
        <v>0.967289719626168</v>
      </c>
    </row>
    <row r="42" s="274" customFormat="1" customHeight="1" spans="1:5">
      <c r="A42" s="149">
        <v>2010403</v>
      </c>
      <c r="B42" s="149" t="s">
        <v>105</v>
      </c>
      <c r="C42" s="150"/>
      <c r="D42" s="150"/>
      <c r="E42" s="289"/>
    </row>
    <row r="43" s="274" customFormat="1" customHeight="1" spans="1:5">
      <c r="A43" s="149">
        <v>2010404</v>
      </c>
      <c r="B43" s="149" t="s">
        <v>127</v>
      </c>
      <c r="C43" s="150">
        <v>28</v>
      </c>
      <c r="D43" s="150">
        <v>161</v>
      </c>
      <c r="E43" s="289">
        <f t="shared" si="1"/>
        <v>5.75</v>
      </c>
    </row>
    <row r="44" s="274" customFormat="1" customHeight="1" spans="1:5">
      <c r="A44" s="149">
        <v>2010405</v>
      </c>
      <c r="B44" s="149" t="s">
        <v>128</v>
      </c>
      <c r="C44" s="150"/>
      <c r="D44" s="150"/>
      <c r="E44" s="289"/>
    </row>
    <row r="45" s="274" customFormat="1" customHeight="1" spans="1:5">
      <c r="A45" s="149">
        <v>2010406</v>
      </c>
      <c r="B45" s="149" t="s">
        <v>129</v>
      </c>
      <c r="C45" s="150">
        <v>169</v>
      </c>
      <c r="D45" s="150"/>
      <c r="E45" s="289">
        <f t="shared" si="1"/>
        <v>0</v>
      </c>
    </row>
    <row r="46" s="274" customFormat="1" customHeight="1" spans="1:5">
      <c r="A46" s="149">
        <v>2010407</v>
      </c>
      <c r="B46" s="149" t="s">
        <v>130</v>
      </c>
      <c r="C46" s="150"/>
      <c r="D46" s="150"/>
      <c r="E46" s="289"/>
    </row>
    <row r="47" s="274" customFormat="1" customHeight="1" spans="1:5">
      <c r="A47" s="149">
        <v>2010408</v>
      </c>
      <c r="B47" s="149" t="s">
        <v>131</v>
      </c>
      <c r="C47" s="150">
        <v>2</v>
      </c>
      <c r="D47" s="150">
        <v>2</v>
      </c>
      <c r="E47" s="289">
        <f t="shared" si="1"/>
        <v>1</v>
      </c>
    </row>
    <row r="48" s="274" customFormat="1" customHeight="1" spans="1:5">
      <c r="A48" s="149">
        <v>2010450</v>
      </c>
      <c r="B48" s="149" t="s">
        <v>112</v>
      </c>
      <c r="C48" s="150">
        <v>148</v>
      </c>
      <c r="D48" s="150">
        <v>180</v>
      </c>
      <c r="E48" s="289">
        <f t="shared" si="1"/>
        <v>1.21621621621622</v>
      </c>
    </row>
    <row r="49" s="274" customFormat="1" customHeight="1" spans="1:5">
      <c r="A49" s="149">
        <v>2010499</v>
      </c>
      <c r="B49" s="149" t="s">
        <v>132</v>
      </c>
      <c r="C49" s="150">
        <v>164</v>
      </c>
      <c r="D49" s="150">
        <v>169</v>
      </c>
      <c r="E49" s="289"/>
    </row>
    <row r="50" s="274" customFormat="1" customHeight="1" spans="1:5">
      <c r="A50" s="149">
        <v>20105</v>
      </c>
      <c r="B50" s="271" t="s">
        <v>133</v>
      </c>
      <c r="C50" s="150">
        <f>SUM(C51:C60)</f>
        <v>223</v>
      </c>
      <c r="D50" s="150">
        <f>SUM(D51:D60)</f>
        <v>237</v>
      </c>
      <c r="E50" s="289">
        <f>D50/C50</f>
        <v>1.0627802690583</v>
      </c>
    </row>
    <row r="51" s="274" customFormat="1" customHeight="1" spans="1:5">
      <c r="A51" s="149">
        <v>2010501</v>
      </c>
      <c r="B51" s="149" t="s">
        <v>103</v>
      </c>
      <c r="C51" s="150">
        <v>155</v>
      </c>
      <c r="D51" s="150">
        <v>179</v>
      </c>
      <c r="E51" s="289">
        <f>D51/C51</f>
        <v>1.15483870967742</v>
      </c>
    </row>
    <row r="52" s="274" customFormat="1" customHeight="1" spans="1:5">
      <c r="A52" s="149">
        <v>2010502</v>
      </c>
      <c r="B52" s="149" t="s">
        <v>104</v>
      </c>
      <c r="C52" s="150"/>
      <c r="D52" s="150"/>
      <c r="E52" s="289"/>
    </row>
    <row r="53" s="274" customFormat="1" customHeight="1" spans="1:5">
      <c r="A53" s="149">
        <v>2010503</v>
      </c>
      <c r="B53" s="149" t="s">
        <v>105</v>
      </c>
      <c r="C53" s="150"/>
      <c r="D53" s="150"/>
      <c r="E53" s="289"/>
    </row>
    <row r="54" s="274" customFormat="1" customHeight="1" spans="1:5">
      <c r="A54" s="149">
        <v>2010504</v>
      </c>
      <c r="B54" s="149" t="s">
        <v>134</v>
      </c>
      <c r="C54" s="150">
        <v>2</v>
      </c>
      <c r="D54" s="150"/>
      <c r="E54" s="289">
        <f>D54/C54</f>
        <v>0</v>
      </c>
    </row>
    <row r="55" s="274" customFormat="1" customHeight="1" spans="1:5">
      <c r="A55" s="149">
        <v>2010505</v>
      </c>
      <c r="B55" s="149" t="s">
        <v>135</v>
      </c>
      <c r="C55" s="150">
        <v>56</v>
      </c>
      <c r="D55" s="150">
        <v>56</v>
      </c>
      <c r="E55" s="289">
        <f>D55/C55</f>
        <v>1</v>
      </c>
    </row>
    <row r="56" s="274" customFormat="1" customHeight="1" spans="1:5">
      <c r="A56" s="149">
        <v>2010506</v>
      </c>
      <c r="B56" s="149" t="s">
        <v>136</v>
      </c>
      <c r="C56" s="150"/>
      <c r="D56" s="150"/>
      <c r="E56" s="289"/>
    </row>
    <row r="57" s="274" customFormat="1" customHeight="1" spans="1:5">
      <c r="A57" s="149">
        <v>2010507</v>
      </c>
      <c r="B57" s="149" t="s">
        <v>137</v>
      </c>
      <c r="C57" s="150">
        <v>10</v>
      </c>
      <c r="D57" s="150">
        <v>2</v>
      </c>
      <c r="E57" s="289">
        <f>D57/C57</f>
        <v>0.2</v>
      </c>
    </row>
    <row r="58" s="274" customFormat="1" customHeight="1" spans="1:5">
      <c r="A58" s="149">
        <v>2010508</v>
      </c>
      <c r="B58" s="149" t="s">
        <v>138</v>
      </c>
      <c r="C58" s="150"/>
      <c r="D58" s="150"/>
      <c r="E58" s="289"/>
    </row>
    <row r="59" s="274" customFormat="1" customHeight="1" spans="1:5">
      <c r="A59" s="149">
        <v>2010550</v>
      </c>
      <c r="B59" s="149" t="s">
        <v>112</v>
      </c>
      <c r="C59" s="150"/>
      <c r="D59" s="150"/>
      <c r="E59" s="289"/>
    </row>
    <row r="60" s="274" customFormat="1" customHeight="1" spans="1:5">
      <c r="A60" s="149">
        <v>2010599</v>
      </c>
      <c r="B60" s="149" t="s">
        <v>139</v>
      </c>
      <c r="C60" s="150"/>
      <c r="D60" s="150"/>
      <c r="E60" s="289"/>
    </row>
    <row r="61" s="274" customFormat="1" customHeight="1" spans="1:5">
      <c r="A61" s="149">
        <v>20106</v>
      </c>
      <c r="B61" s="271" t="s">
        <v>140</v>
      </c>
      <c r="C61" s="150">
        <f>SUM(C62:C71)</f>
        <v>1170</v>
      </c>
      <c r="D61" s="150">
        <f>SUM(D62:D71)</f>
        <v>1845</v>
      </c>
      <c r="E61" s="289">
        <f>D61/C61</f>
        <v>1.57692307692308</v>
      </c>
    </row>
    <row r="62" s="274" customFormat="1" customHeight="1" spans="1:5">
      <c r="A62" s="149">
        <v>2010601</v>
      </c>
      <c r="B62" s="149" t="s">
        <v>103</v>
      </c>
      <c r="C62" s="150">
        <v>438</v>
      </c>
      <c r="D62" s="150">
        <v>1029</v>
      </c>
      <c r="E62" s="289">
        <f>D62/C62</f>
        <v>2.34931506849315</v>
      </c>
    </row>
    <row r="63" s="274" customFormat="1" customHeight="1" spans="1:5">
      <c r="A63" s="149">
        <v>2010602</v>
      </c>
      <c r="B63" s="149" t="s">
        <v>104</v>
      </c>
      <c r="C63" s="150">
        <v>31</v>
      </c>
      <c r="D63" s="150">
        <v>54</v>
      </c>
      <c r="E63" s="289">
        <f>D63/C63</f>
        <v>1.74193548387097</v>
      </c>
    </row>
    <row r="64" s="274" customFormat="1" customHeight="1" spans="1:5">
      <c r="A64" s="149">
        <v>2010603</v>
      </c>
      <c r="B64" s="149" t="s">
        <v>105</v>
      </c>
      <c r="C64" s="150"/>
      <c r="D64" s="150"/>
      <c r="E64" s="289"/>
    </row>
    <row r="65" s="274" customFormat="1" customHeight="1" spans="1:5">
      <c r="A65" s="149">
        <v>2010604</v>
      </c>
      <c r="B65" s="149" t="s">
        <v>141</v>
      </c>
      <c r="C65" s="150"/>
      <c r="D65" s="150"/>
      <c r="E65" s="289"/>
    </row>
    <row r="66" s="274" customFormat="1" customHeight="1" spans="1:5">
      <c r="A66" s="149">
        <v>2010605</v>
      </c>
      <c r="B66" s="149" t="s">
        <v>142</v>
      </c>
      <c r="C66" s="150">
        <v>20</v>
      </c>
      <c r="D66" s="150">
        <v>53</v>
      </c>
      <c r="E66" s="289">
        <f>D66/C66</f>
        <v>2.65</v>
      </c>
    </row>
    <row r="67" s="274" customFormat="1" customHeight="1" spans="1:5">
      <c r="A67" s="149">
        <v>2010606</v>
      </c>
      <c r="B67" s="149" t="s">
        <v>143</v>
      </c>
      <c r="C67" s="150"/>
      <c r="D67" s="150"/>
      <c r="E67" s="289"/>
    </row>
    <row r="68" s="274" customFormat="1" customHeight="1" spans="1:5">
      <c r="A68" s="149">
        <v>2010607</v>
      </c>
      <c r="B68" s="149" t="s">
        <v>144</v>
      </c>
      <c r="C68" s="150">
        <v>68</v>
      </c>
      <c r="D68" s="150">
        <v>72</v>
      </c>
      <c r="E68" s="289">
        <f>D68/C68</f>
        <v>1.05882352941176</v>
      </c>
    </row>
    <row r="69" s="274" customFormat="1" customHeight="1" spans="1:5">
      <c r="A69" s="149">
        <v>2010608</v>
      </c>
      <c r="B69" s="149" t="s">
        <v>145</v>
      </c>
      <c r="C69" s="150">
        <v>81</v>
      </c>
      <c r="D69" s="150">
        <v>45</v>
      </c>
      <c r="E69" s="289">
        <f>D69/C69</f>
        <v>0.555555555555556</v>
      </c>
    </row>
    <row r="70" s="274" customFormat="1" customHeight="1" spans="1:5">
      <c r="A70" s="149">
        <v>2010650</v>
      </c>
      <c r="B70" s="149" t="s">
        <v>112</v>
      </c>
      <c r="C70" s="150">
        <v>392</v>
      </c>
      <c r="D70" s="150">
        <v>419</v>
      </c>
      <c r="E70" s="289">
        <f>D70/C70</f>
        <v>1.06887755102041</v>
      </c>
    </row>
    <row r="71" s="274" customFormat="1" customHeight="1" spans="1:5">
      <c r="A71" s="149">
        <v>2010699</v>
      </c>
      <c r="B71" s="149" t="s">
        <v>146</v>
      </c>
      <c r="C71" s="150">
        <v>140</v>
      </c>
      <c r="D71" s="150">
        <v>173</v>
      </c>
      <c r="E71" s="289">
        <f>D71/C71</f>
        <v>1.23571428571429</v>
      </c>
    </row>
    <row r="72" s="274" customFormat="1" customHeight="1" spans="1:5">
      <c r="A72" s="149">
        <v>20107</v>
      </c>
      <c r="B72" s="271" t="s">
        <v>147</v>
      </c>
      <c r="C72" s="150">
        <f>SUM(C73:C84)</f>
        <v>150</v>
      </c>
      <c r="D72" s="150">
        <f>SUM(D73:D84)</f>
        <v>110</v>
      </c>
      <c r="E72" s="289">
        <f>D72/C72</f>
        <v>0.733333333333333</v>
      </c>
    </row>
    <row r="73" s="274" customFormat="1" customHeight="1" spans="1:5">
      <c r="A73" s="149">
        <v>2010701</v>
      </c>
      <c r="B73" s="149" t="s">
        <v>103</v>
      </c>
      <c r="C73" s="150"/>
      <c r="D73" s="150"/>
      <c r="E73" s="289"/>
    </row>
    <row r="74" s="274" customFormat="1" customHeight="1" spans="1:5">
      <c r="A74" s="149">
        <v>2010702</v>
      </c>
      <c r="B74" s="149" t="s">
        <v>104</v>
      </c>
      <c r="C74" s="150"/>
      <c r="D74" s="150">
        <v>110</v>
      </c>
      <c r="E74" s="289"/>
    </row>
    <row r="75" s="274" customFormat="1" customHeight="1" spans="1:5">
      <c r="A75" s="149">
        <v>2010703</v>
      </c>
      <c r="B75" s="149" t="s">
        <v>105</v>
      </c>
      <c r="C75" s="150"/>
      <c r="D75" s="150"/>
      <c r="E75" s="289"/>
    </row>
    <row r="76" s="274" customFormat="1" customHeight="1" spans="1:5">
      <c r="A76" s="149">
        <v>2010704</v>
      </c>
      <c r="B76" s="149" t="s">
        <v>148</v>
      </c>
      <c r="C76" s="150"/>
      <c r="D76" s="150"/>
      <c r="E76" s="289"/>
    </row>
    <row r="77" s="274" customFormat="1" customHeight="1" spans="1:5">
      <c r="A77" s="149">
        <v>2010705</v>
      </c>
      <c r="B77" s="149" t="s">
        <v>149</v>
      </c>
      <c r="C77" s="150"/>
      <c r="D77" s="150"/>
      <c r="E77" s="289"/>
    </row>
    <row r="78" s="274" customFormat="1" customHeight="1" spans="1:5">
      <c r="A78" s="149">
        <v>2010706</v>
      </c>
      <c r="B78" s="149" t="s">
        <v>150</v>
      </c>
      <c r="C78" s="150"/>
      <c r="D78" s="150"/>
      <c r="E78" s="289"/>
    </row>
    <row r="79" s="274" customFormat="1" customHeight="1" spans="1:5">
      <c r="A79" s="149">
        <v>2010707</v>
      </c>
      <c r="B79" s="149" t="s">
        <v>151</v>
      </c>
      <c r="C79" s="150"/>
      <c r="D79" s="150"/>
      <c r="E79" s="289"/>
    </row>
    <row r="80" s="274" customFormat="1" customHeight="1" spans="1:5">
      <c r="A80" s="149">
        <v>2010708</v>
      </c>
      <c r="B80" s="149" t="s">
        <v>152</v>
      </c>
      <c r="C80" s="150"/>
      <c r="D80" s="150"/>
      <c r="E80" s="289"/>
    </row>
    <row r="81" s="274" customFormat="1" customHeight="1" spans="1:5">
      <c r="A81" s="149">
        <v>2010709</v>
      </c>
      <c r="B81" s="149" t="s">
        <v>144</v>
      </c>
      <c r="C81" s="150"/>
      <c r="D81" s="150"/>
      <c r="E81" s="289"/>
    </row>
    <row r="82" s="274" customFormat="1" customHeight="1" spans="1:5">
      <c r="A82" s="149">
        <v>2010710</v>
      </c>
      <c r="B82" s="152" t="s">
        <v>153</v>
      </c>
      <c r="C82" s="150">
        <v>150</v>
      </c>
      <c r="D82" s="150"/>
      <c r="E82" s="289">
        <f>D82/C82</f>
        <v>0</v>
      </c>
    </row>
    <row r="83" s="274" customFormat="1" customHeight="1" spans="1:5">
      <c r="A83" s="149">
        <v>2010750</v>
      </c>
      <c r="B83" s="149" t="s">
        <v>112</v>
      </c>
      <c r="C83" s="150"/>
      <c r="D83" s="150"/>
      <c r="E83" s="289"/>
    </row>
    <row r="84" s="274" customFormat="1" customHeight="1" spans="1:5">
      <c r="A84" s="149">
        <v>2010799</v>
      </c>
      <c r="B84" s="149" t="s">
        <v>154</v>
      </c>
      <c r="C84" s="150"/>
      <c r="D84" s="150"/>
      <c r="E84" s="289"/>
    </row>
    <row r="85" s="274" customFormat="1" customHeight="1" spans="1:5">
      <c r="A85" s="149">
        <v>20108</v>
      </c>
      <c r="B85" s="271" t="s">
        <v>155</v>
      </c>
      <c r="C85" s="150">
        <f>SUM(C86:C93)</f>
        <v>261</v>
      </c>
      <c r="D85" s="150">
        <f>SUM(D86:D93)</f>
        <v>473</v>
      </c>
      <c r="E85" s="289">
        <f>D85/C85</f>
        <v>1.81226053639847</v>
      </c>
    </row>
    <row r="86" s="274" customFormat="1" customHeight="1" spans="1:5">
      <c r="A86" s="149">
        <v>2010801</v>
      </c>
      <c r="B86" s="149" t="s">
        <v>103</v>
      </c>
      <c r="C86" s="150">
        <v>250</v>
      </c>
      <c r="D86" s="150">
        <v>251</v>
      </c>
      <c r="E86" s="289">
        <f>D86/C86</f>
        <v>1.004</v>
      </c>
    </row>
    <row r="87" s="274" customFormat="1" customHeight="1" spans="1:5">
      <c r="A87" s="149">
        <v>2010802</v>
      </c>
      <c r="B87" s="149" t="s">
        <v>104</v>
      </c>
      <c r="C87" s="150"/>
      <c r="D87" s="150">
        <v>3</v>
      </c>
      <c r="E87" s="289"/>
    </row>
    <row r="88" s="274" customFormat="1" customHeight="1" spans="1:5">
      <c r="A88" s="149">
        <v>2010803</v>
      </c>
      <c r="B88" s="149" t="s">
        <v>105</v>
      </c>
      <c r="C88" s="150"/>
      <c r="D88" s="150"/>
      <c r="E88" s="289"/>
    </row>
    <row r="89" s="274" customFormat="1" customHeight="1" spans="1:5">
      <c r="A89" s="149">
        <v>2010804</v>
      </c>
      <c r="B89" s="149" t="s">
        <v>156</v>
      </c>
      <c r="C89" s="150"/>
      <c r="D89" s="150">
        <v>219</v>
      </c>
      <c r="E89" s="289"/>
    </row>
    <row r="90" s="274" customFormat="1" customHeight="1" spans="1:5">
      <c r="A90" s="149">
        <v>2010805</v>
      </c>
      <c r="B90" s="149" t="s">
        <v>157</v>
      </c>
      <c r="C90" s="150"/>
      <c r="D90" s="150"/>
      <c r="E90" s="289"/>
    </row>
    <row r="91" s="274" customFormat="1" customHeight="1" spans="1:5">
      <c r="A91" s="149">
        <v>2010806</v>
      </c>
      <c r="B91" s="149" t="s">
        <v>144</v>
      </c>
      <c r="C91" s="150"/>
      <c r="D91" s="150"/>
      <c r="E91" s="289"/>
    </row>
    <row r="92" s="274" customFormat="1" customHeight="1" spans="1:5">
      <c r="A92" s="149">
        <v>2010850</v>
      </c>
      <c r="B92" s="149" t="s">
        <v>112</v>
      </c>
      <c r="C92" s="150"/>
      <c r="D92" s="150"/>
      <c r="E92" s="289"/>
    </row>
    <row r="93" s="274" customFormat="1" customHeight="1" spans="1:5">
      <c r="A93" s="149">
        <v>2010899</v>
      </c>
      <c r="B93" s="149" t="s">
        <v>158</v>
      </c>
      <c r="C93" s="150">
        <v>11</v>
      </c>
      <c r="D93" s="150"/>
      <c r="E93" s="289">
        <f>D93/C93</f>
        <v>0</v>
      </c>
    </row>
    <row r="94" s="274" customFormat="1" customHeight="1" spans="1:5">
      <c r="A94" s="149">
        <v>20109</v>
      </c>
      <c r="B94" s="271" t="s">
        <v>159</v>
      </c>
      <c r="C94" s="150">
        <f>SUM(C95:C106)</f>
        <v>0</v>
      </c>
      <c r="D94" s="150">
        <f>SUM(D95:D106)</f>
        <v>0</v>
      </c>
      <c r="E94" s="289"/>
    </row>
    <row r="95" s="274" customFormat="1" customHeight="1" spans="1:5">
      <c r="A95" s="149">
        <v>2010901</v>
      </c>
      <c r="B95" s="149" t="s">
        <v>103</v>
      </c>
      <c r="C95" s="150"/>
      <c r="D95" s="150"/>
      <c r="E95" s="289"/>
    </row>
    <row r="96" s="274" customFormat="1" customHeight="1" spans="1:5">
      <c r="A96" s="149">
        <v>2010902</v>
      </c>
      <c r="B96" s="149" t="s">
        <v>104</v>
      </c>
      <c r="C96" s="150"/>
      <c r="D96" s="150"/>
      <c r="E96" s="289"/>
    </row>
    <row r="97" s="274" customFormat="1" customHeight="1" spans="1:5">
      <c r="A97" s="149">
        <v>2010903</v>
      </c>
      <c r="B97" s="149" t="s">
        <v>105</v>
      </c>
      <c r="C97" s="150"/>
      <c r="D97" s="150"/>
      <c r="E97" s="289"/>
    </row>
    <row r="98" s="274" customFormat="1" customHeight="1" spans="1:5">
      <c r="A98" s="149">
        <v>2010905</v>
      </c>
      <c r="B98" s="149" t="s">
        <v>160</v>
      </c>
      <c r="C98" s="150"/>
      <c r="D98" s="150"/>
      <c r="E98" s="289"/>
    </row>
    <row r="99" s="274" customFormat="1" customHeight="1" spans="1:5">
      <c r="A99" s="149">
        <v>2010907</v>
      </c>
      <c r="B99" s="149" t="s">
        <v>161</v>
      </c>
      <c r="C99" s="150"/>
      <c r="D99" s="150"/>
      <c r="E99" s="289"/>
    </row>
    <row r="100" s="274" customFormat="1" customHeight="1" spans="1:5">
      <c r="A100" s="149">
        <v>2010908</v>
      </c>
      <c r="B100" s="149" t="s">
        <v>144</v>
      </c>
      <c r="C100" s="150"/>
      <c r="D100" s="150"/>
      <c r="E100" s="289"/>
    </row>
    <row r="101" s="274" customFormat="1" customHeight="1" spans="1:5">
      <c r="A101" s="149">
        <v>2010909</v>
      </c>
      <c r="B101" s="149" t="s">
        <v>162</v>
      </c>
      <c r="C101" s="150"/>
      <c r="D101" s="150"/>
      <c r="E101" s="289"/>
    </row>
    <row r="102" s="274" customFormat="1" customHeight="1" spans="1:5">
      <c r="A102" s="149">
        <v>2010910</v>
      </c>
      <c r="B102" s="149" t="s">
        <v>163</v>
      </c>
      <c r="C102" s="150"/>
      <c r="D102" s="150"/>
      <c r="E102" s="289"/>
    </row>
    <row r="103" s="274" customFormat="1" customHeight="1" spans="1:5">
      <c r="A103" s="149">
        <v>2010911</v>
      </c>
      <c r="B103" s="149" t="s">
        <v>164</v>
      </c>
      <c r="C103" s="150"/>
      <c r="D103" s="150"/>
      <c r="E103" s="289"/>
    </row>
    <row r="104" s="274" customFormat="1" customHeight="1" spans="1:5">
      <c r="A104" s="149">
        <v>2010912</v>
      </c>
      <c r="B104" s="149" t="s">
        <v>165</v>
      </c>
      <c r="C104" s="150"/>
      <c r="D104" s="150"/>
      <c r="E104" s="289"/>
    </row>
    <row r="105" s="274" customFormat="1" customHeight="1" spans="1:5">
      <c r="A105" s="149">
        <v>2010950</v>
      </c>
      <c r="B105" s="149" t="s">
        <v>112</v>
      </c>
      <c r="C105" s="150"/>
      <c r="D105" s="150"/>
      <c r="E105" s="289"/>
    </row>
    <row r="106" s="274" customFormat="1" customHeight="1" spans="1:5">
      <c r="A106" s="149">
        <v>2010999</v>
      </c>
      <c r="B106" s="149" t="s">
        <v>166</v>
      </c>
      <c r="C106" s="150"/>
      <c r="D106" s="150"/>
      <c r="E106" s="289"/>
    </row>
    <row r="107" s="274" customFormat="1" customHeight="1" spans="1:5">
      <c r="A107" s="149">
        <v>20110</v>
      </c>
      <c r="B107" s="271" t="s">
        <v>167</v>
      </c>
      <c r="C107" s="150"/>
      <c r="D107" s="150"/>
      <c r="E107" s="289"/>
    </row>
    <row r="108" s="274" customFormat="1" customHeight="1" spans="1:5">
      <c r="A108" s="149">
        <v>2011001</v>
      </c>
      <c r="B108" s="149" t="s">
        <v>103</v>
      </c>
      <c r="C108" s="150"/>
      <c r="D108" s="150"/>
      <c r="E108" s="289"/>
    </row>
    <row r="109" s="274" customFormat="1" customHeight="1" spans="1:5">
      <c r="A109" s="149">
        <v>2011002</v>
      </c>
      <c r="B109" s="149" t="s">
        <v>104</v>
      </c>
      <c r="C109" s="150"/>
      <c r="D109" s="150"/>
      <c r="E109" s="289"/>
    </row>
    <row r="110" s="274" customFormat="1" customHeight="1" spans="1:5">
      <c r="A110" s="149">
        <v>2011003</v>
      </c>
      <c r="B110" s="149" t="s">
        <v>105</v>
      </c>
      <c r="C110" s="150"/>
      <c r="D110" s="150"/>
      <c r="E110" s="289"/>
    </row>
    <row r="111" s="274" customFormat="1" customHeight="1" spans="1:5">
      <c r="A111" s="149">
        <v>2011004</v>
      </c>
      <c r="B111" s="149" t="s">
        <v>168</v>
      </c>
      <c r="C111" s="150"/>
      <c r="D111" s="150"/>
      <c r="E111" s="289"/>
    </row>
    <row r="112" s="274" customFormat="1" customHeight="1" spans="1:5">
      <c r="A112" s="149">
        <v>2011005</v>
      </c>
      <c r="B112" s="149" t="s">
        <v>169</v>
      </c>
      <c r="C112" s="150"/>
      <c r="D112" s="150"/>
      <c r="E112" s="289"/>
    </row>
    <row r="113" s="274" customFormat="1" customHeight="1" spans="1:5">
      <c r="A113" s="149">
        <v>2011007</v>
      </c>
      <c r="B113" s="149" t="s">
        <v>170</v>
      </c>
      <c r="C113" s="150"/>
      <c r="D113" s="150"/>
      <c r="E113" s="289"/>
    </row>
    <row r="114" s="274" customFormat="1" customHeight="1" spans="1:5">
      <c r="A114" s="149">
        <v>2011008</v>
      </c>
      <c r="B114" s="149" t="s">
        <v>171</v>
      </c>
      <c r="C114" s="150"/>
      <c r="D114" s="150"/>
      <c r="E114" s="289"/>
    </row>
    <row r="115" s="274" customFormat="1" customHeight="1" spans="1:5">
      <c r="A115" s="149">
        <v>2011050</v>
      </c>
      <c r="B115" s="149" t="s">
        <v>112</v>
      </c>
      <c r="C115" s="150"/>
      <c r="D115" s="150"/>
      <c r="E115" s="289"/>
    </row>
    <row r="116" s="274" customFormat="1" customHeight="1" spans="1:5">
      <c r="A116" s="149">
        <v>2011099</v>
      </c>
      <c r="B116" s="149" t="s">
        <v>172</v>
      </c>
      <c r="C116" s="150"/>
      <c r="D116" s="150"/>
      <c r="E116" s="289"/>
    </row>
    <row r="117" s="274" customFormat="1" customHeight="1" spans="1:5">
      <c r="A117" s="149">
        <v>20111</v>
      </c>
      <c r="B117" s="271" t="s">
        <v>173</v>
      </c>
      <c r="C117" s="150">
        <f>SUM(C118:C125)</f>
        <v>798</v>
      </c>
      <c r="D117" s="150">
        <f>SUM(D118:D125)</f>
        <v>1018</v>
      </c>
      <c r="E117" s="289">
        <f t="shared" ref="E114:E119" si="2">D117/C117</f>
        <v>1.27568922305764</v>
      </c>
    </row>
    <row r="118" s="274" customFormat="1" customHeight="1" spans="1:5">
      <c r="A118" s="149">
        <v>2011101</v>
      </c>
      <c r="B118" s="149" t="s">
        <v>103</v>
      </c>
      <c r="C118" s="150">
        <v>682</v>
      </c>
      <c r="D118" s="150">
        <v>903</v>
      </c>
      <c r="E118" s="289">
        <f t="shared" si="2"/>
        <v>1.32404692082111</v>
      </c>
    </row>
    <row r="119" s="274" customFormat="1" customHeight="1" spans="1:5">
      <c r="A119" s="149">
        <v>2011102</v>
      </c>
      <c r="B119" s="149" t="s">
        <v>104</v>
      </c>
      <c r="C119" s="150">
        <v>39</v>
      </c>
      <c r="D119" s="150">
        <v>99</v>
      </c>
      <c r="E119" s="289">
        <f t="shared" si="2"/>
        <v>2.53846153846154</v>
      </c>
    </row>
    <row r="120" s="274" customFormat="1" customHeight="1" spans="1:5">
      <c r="A120" s="149">
        <v>2011103</v>
      </c>
      <c r="B120" s="149" t="s">
        <v>105</v>
      </c>
      <c r="C120" s="150"/>
      <c r="D120" s="150"/>
      <c r="E120" s="289"/>
    </row>
    <row r="121" s="274" customFormat="1" customHeight="1" spans="1:5">
      <c r="A121" s="149">
        <v>2011104</v>
      </c>
      <c r="B121" s="149" t="s">
        <v>174</v>
      </c>
      <c r="C121" s="150"/>
      <c r="D121" s="150"/>
      <c r="E121" s="289"/>
    </row>
    <row r="122" s="274" customFormat="1" customHeight="1" spans="1:5">
      <c r="A122" s="149">
        <v>2011105</v>
      </c>
      <c r="B122" s="149" t="s">
        <v>175</v>
      </c>
      <c r="C122" s="150"/>
      <c r="D122" s="150"/>
      <c r="E122" s="289"/>
    </row>
    <row r="123" s="274" customFormat="1" customHeight="1" spans="1:5">
      <c r="A123" s="149">
        <v>2011106</v>
      </c>
      <c r="B123" s="149" t="s">
        <v>176</v>
      </c>
      <c r="C123" s="150"/>
      <c r="D123" s="150"/>
      <c r="E123" s="289"/>
    </row>
    <row r="124" s="274" customFormat="1" customHeight="1" spans="1:5">
      <c r="A124" s="149">
        <v>2011150</v>
      </c>
      <c r="B124" s="149" t="s">
        <v>112</v>
      </c>
      <c r="C124" s="150"/>
      <c r="D124" s="150"/>
      <c r="E124" s="289"/>
    </row>
    <row r="125" s="274" customFormat="1" customHeight="1" spans="1:5">
      <c r="A125" s="149">
        <v>2011199</v>
      </c>
      <c r="B125" s="149" t="s">
        <v>177</v>
      </c>
      <c r="C125" s="150">
        <v>77</v>
      </c>
      <c r="D125" s="150">
        <v>16</v>
      </c>
      <c r="E125" s="289">
        <f>D125/C125</f>
        <v>0.207792207792208</v>
      </c>
    </row>
    <row r="126" s="274" customFormat="1" customHeight="1" spans="1:5">
      <c r="A126" s="149">
        <v>20113</v>
      </c>
      <c r="B126" s="271" t="s">
        <v>178</v>
      </c>
      <c r="C126" s="150">
        <f>SUM(C127:C136)</f>
        <v>391</v>
      </c>
      <c r="D126" s="150">
        <f>SUM(D127:D136)</f>
        <v>186</v>
      </c>
      <c r="E126" s="289">
        <f>D126/C126</f>
        <v>0.475703324808184</v>
      </c>
    </row>
    <row r="127" s="274" customFormat="1" customHeight="1" spans="1:5">
      <c r="A127" s="149">
        <v>2011301</v>
      </c>
      <c r="B127" s="149" t="s">
        <v>103</v>
      </c>
      <c r="C127" s="150">
        <v>196</v>
      </c>
      <c r="D127" s="150"/>
      <c r="E127" s="289">
        <f>D127/C127</f>
        <v>0</v>
      </c>
    </row>
    <row r="128" s="274" customFormat="1" customHeight="1" spans="1:5">
      <c r="A128" s="149">
        <v>2011302</v>
      </c>
      <c r="B128" s="149" t="s">
        <v>104</v>
      </c>
      <c r="C128" s="150">
        <v>76</v>
      </c>
      <c r="D128" s="150"/>
      <c r="E128" s="289">
        <f>D128/C128</f>
        <v>0</v>
      </c>
    </row>
    <row r="129" s="274" customFormat="1" customHeight="1" spans="1:5">
      <c r="A129" s="149">
        <v>2011303</v>
      </c>
      <c r="B129" s="149" t="s">
        <v>105</v>
      </c>
      <c r="C129" s="150"/>
      <c r="D129" s="150"/>
      <c r="E129" s="289"/>
    </row>
    <row r="130" s="274" customFormat="1" customHeight="1" spans="1:5">
      <c r="A130" s="149">
        <v>2011304</v>
      </c>
      <c r="B130" s="149" t="s">
        <v>179</v>
      </c>
      <c r="C130" s="150"/>
      <c r="D130" s="150"/>
      <c r="E130" s="289"/>
    </row>
    <row r="131" s="274" customFormat="1" customHeight="1" spans="1:5">
      <c r="A131" s="149">
        <v>2011305</v>
      </c>
      <c r="B131" s="149" t="s">
        <v>180</v>
      </c>
      <c r="C131" s="150"/>
      <c r="D131" s="150"/>
      <c r="E131" s="289"/>
    </row>
    <row r="132" s="274" customFormat="1" customHeight="1" spans="1:5">
      <c r="A132" s="149">
        <v>2011306</v>
      </c>
      <c r="B132" s="149" t="s">
        <v>181</v>
      </c>
      <c r="C132" s="150"/>
      <c r="D132" s="150"/>
      <c r="E132" s="289"/>
    </row>
    <row r="133" s="274" customFormat="1" customHeight="1" spans="1:5">
      <c r="A133" s="149">
        <v>2011307</v>
      </c>
      <c r="B133" s="149" t="s">
        <v>182</v>
      </c>
      <c r="C133" s="150"/>
      <c r="D133" s="150"/>
      <c r="E133" s="289"/>
    </row>
    <row r="134" s="274" customFormat="1" customHeight="1" spans="1:5">
      <c r="A134" s="149">
        <v>2011308</v>
      </c>
      <c r="B134" s="149" t="s">
        <v>183</v>
      </c>
      <c r="C134" s="150"/>
      <c r="D134" s="150">
        <v>4</v>
      </c>
      <c r="E134" s="289"/>
    </row>
    <row r="135" s="274" customFormat="1" customHeight="1" spans="1:5">
      <c r="A135" s="149">
        <v>2011350</v>
      </c>
      <c r="B135" s="149" t="s">
        <v>112</v>
      </c>
      <c r="C135" s="150">
        <v>119</v>
      </c>
      <c r="D135" s="150">
        <v>182</v>
      </c>
      <c r="E135" s="289">
        <f>D135/C135</f>
        <v>1.52941176470588</v>
      </c>
    </row>
    <row r="136" s="274" customFormat="1" customHeight="1" spans="1:5">
      <c r="A136" s="149">
        <v>2011399</v>
      </c>
      <c r="B136" s="149" t="s">
        <v>184</v>
      </c>
      <c r="C136" s="150"/>
      <c r="D136" s="150"/>
      <c r="E136" s="289"/>
    </row>
    <row r="137" s="274" customFormat="1" customHeight="1" spans="1:5">
      <c r="A137" s="149">
        <v>20114</v>
      </c>
      <c r="B137" s="271" t="s">
        <v>185</v>
      </c>
      <c r="C137" s="150">
        <f>SUM(C138:C149)</f>
        <v>0</v>
      </c>
      <c r="D137" s="150">
        <f>SUM(D138:D149)</f>
        <v>0</v>
      </c>
      <c r="E137" s="289"/>
    </row>
    <row r="138" s="274" customFormat="1" customHeight="1" spans="1:5">
      <c r="A138" s="149">
        <v>2011401</v>
      </c>
      <c r="B138" s="149" t="s">
        <v>103</v>
      </c>
      <c r="C138" s="150"/>
      <c r="D138" s="150"/>
      <c r="E138" s="289"/>
    </row>
    <row r="139" s="274" customFormat="1" customHeight="1" spans="1:5">
      <c r="A139" s="149">
        <v>2011402</v>
      </c>
      <c r="B139" s="149" t="s">
        <v>104</v>
      </c>
      <c r="C139" s="150"/>
      <c r="D139" s="150"/>
      <c r="E139" s="289"/>
    </row>
    <row r="140" s="274" customFormat="1" customHeight="1" spans="1:5">
      <c r="A140" s="149">
        <v>2011403</v>
      </c>
      <c r="B140" s="149" t="s">
        <v>105</v>
      </c>
      <c r="C140" s="150"/>
      <c r="D140" s="150"/>
      <c r="E140" s="289"/>
    </row>
    <row r="141" s="274" customFormat="1" customHeight="1" spans="1:5">
      <c r="A141" s="149">
        <v>2011404</v>
      </c>
      <c r="B141" s="149" t="s">
        <v>186</v>
      </c>
      <c r="C141" s="150"/>
      <c r="D141" s="150"/>
      <c r="E141" s="289"/>
    </row>
    <row r="142" s="274" customFormat="1" customHeight="1" spans="1:5">
      <c r="A142" s="149">
        <v>2011405</v>
      </c>
      <c r="B142" s="149" t="s">
        <v>187</v>
      </c>
      <c r="C142" s="150"/>
      <c r="D142" s="150"/>
      <c r="E142" s="289"/>
    </row>
    <row r="143" s="274" customFormat="1" customHeight="1" spans="1:5">
      <c r="A143" s="149">
        <v>2011406</v>
      </c>
      <c r="B143" s="149" t="s">
        <v>188</v>
      </c>
      <c r="C143" s="150"/>
      <c r="D143" s="150"/>
      <c r="E143" s="289"/>
    </row>
    <row r="144" s="274" customFormat="1" customHeight="1" spans="1:5">
      <c r="A144" s="149">
        <v>2011408</v>
      </c>
      <c r="B144" s="149" t="s">
        <v>189</v>
      </c>
      <c r="C144" s="150"/>
      <c r="D144" s="150"/>
      <c r="E144" s="289"/>
    </row>
    <row r="145" s="274" customFormat="1" customHeight="1" spans="1:5">
      <c r="A145" s="149">
        <v>2011409</v>
      </c>
      <c r="B145" s="149" t="s">
        <v>190</v>
      </c>
      <c r="C145" s="150"/>
      <c r="D145" s="150"/>
      <c r="E145" s="289"/>
    </row>
    <row r="146" s="274" customFormat="1" customHeight="1" spans="1:5">
      <c r="A146" s="149">
        <v>2011410</v>
      </c>
      <c r="B146" s="149" t="s">
        <v>191</v>
      </c>
      <c r="C146" s="150"/>
      <c r="D146" s="150"/>
      <c r="E146" s="289"/>
    </row>
    <row r="147" s="274" customFormat="1" customHeight="1" spans="1:5">
      <c r="A147" s="149">
        <v>2011411</v>
      </c>
      <c r="B147" s="149" t="s">
        <v>192</v>
      </c>
      <c r="C147" s="150"/>
      <c r="D147" s="150"/>
      <c r="E147" s="289"/>
    </row>
    <row r="148" s="274" customFormat="1" customHeight="1" spans="1:5">
      <c r="A148" s="149">
        <v>2011450</v>
      </c>
      <c r="B148" s="149" t="s">
        <v>112</v>
      </c>
      <c r="C148" s="150"/>
      <c r="D148" s="150"/>
      <c r="E148" s="289"/>
    </row>
    <row r="149" s="274" customFormat="1" customHeight="1" spans="1:5">
      <c r="A149" s="149">
        <v>2011499</v>
      </c>
      <c r="B149" s="149" t="s">
        <v>193</v>
      </c>
      <c r="C149" s="150"/>
      <c r="D149" s="150"/>
      <c r="E149" s="289"/>
    </row>
    <row r="150" s="274" customFormat="1" customHeight="1" spans="1:5">
      <c r="A150" s="149">
        <v>20123</v>
      </c>
      <c r="B150" s="271" t="s">
        <v>194</v>
      </c>
      <c r="C150" s="150">
        <f>SUM(C151:C156)</f>
        <v>989</v>
      </c>
      <c r="D150" s="150">
        <f>SUM(D151:D156)</f>
        <v>2380</v>
      </c>
      <c r="E150" s="289">
        <f>D150/C150</f>
        <v>2.40647118301314</v>
      </c>
    </row>
    <row r="151" s="274" customFormat="1" customHeight="1" spans="1:5">
      <c r="A151" s="149">
        <v>2012301</v>
      </c>
      <c r="B151" s="149" t="s">
        <v>103</v>
      </c>
      <c r="C151" s="150">
        <v>169</v>
      </c>
      <c r="D151" s="150">
        <v>124</v>
      </c>
      <c r="E151" s="289">
        <f>D151/C151</f>
        <v>0.733727810650888</v>
      </c>
    </row>
    <row r="152" s="274" customFormat="1" customHeight="1" spans="1:5">
      <c r="A152" s="149">
        <v>2012302</v>
      </c>
      <c r="B152" s="149" t="s">
        <v>104</v>
      </c>
      <c r="C152" s="150">
        <v>30</v>
      </c>
      <c r="D152" s="150">
        <v>38</v>
      </c>
      <c r="E152" s="289">
        <f>D152/C152</f>
        <v>1.26666666666667</v>
      </c>
    </row>
    <row r="153" s="274" customFormat="1" customHeight="1" spans="1:5">
      <c r="A153" s="149">
        <v>2012303</v>
      </c>
      <c r="B153" s="149" t="s">
        <v>105</v>
      </c>
      <c r="C153" s="150"/>
      <c r="D153" s="150"/>
      <c r="E153" s="289"/>
    </row>
    <row r="154" s="274" customFormat="1" customHeight="1" spans="1:5">
      <c r="A154" s="149">
        <v>2012304</v>
      </c>
      <c r="B154" s="149" t="s">
        <v>195</v>
      </c>
      <c r="C154" s="150">
        <v>169</v>
      </c>
      <c r="D154" s="150">
        <v>324</v>
      </c>
      <c r="E154" s="289">
        <f>D154/C154</f>
        <v>1.91715976331361</v>
      </c>
    </row>
    <row r="155" s="274" customFormat="1" customHeight="1" spans="1:5">
      <c r="A155" s="149">
        <v>2012350</v>
      </c>
      <c r="B155" s="149" t="s">
        <v>112</v>
      </c>
      <c r="C155" s="150"/>
      <c r="D155" s="150"/>
      <c r="E155" s="289"/>
    </row>
    <row r="156" s="274" customFormat="1" customHeight="1" spans="1:5">
      <c r="A156" s="149">
        <v>2012399</v>
      </c>
      <c r="B156" s="149" t="s">
        <v>196</v>
      </c>
      <c r="C156" s="150">
        <v>621</v>
      </c>
      <c r="D156" s="150">
        <v>1894</v>
      </c>
      <c r="E156" s="289">
        <f>D156/C156</f>
        <v>3.04991948470209</v>
      </c>
    </row>
    <row r="157" s="274" customFormat="1" customHeight="1" spans="1:5">
      <c r="A157" s="149">
        <v>20125</v>
      </c>
      <c r="B157" s="271" t="s">
        <v>197</v>
      </c>
      <c r="C157" s="150"/>
      <c r="D157" s="150"/>
      <c r="E157" s="289"/>
    </row>
    <row r="158" s="274" customFormat="1" customHeight="1" spans="1:5">
      <c r="A158" s="149">
        <v>2012501</v>
      </c>
      <c r="B158" s="149" t="s">
        <v>103</v>
      </c>
      <c r="C158" s="150"/>
      <c r="D158" s="150"/>
      <c r="E158" s="289"/>
    </row>
    <row r="159" s="274" customFormat="1" customHeight="1" spans="1:5">
      <c r="A159" s="149">
        <v>2012502</v>
      </c>
      <c r="B159" s="149" t="s">
        <v>104</v>
      </c>
      <c r="C159" s="150"/>
      <c r="D159" s="150"/>
      <c r="E159" s="289"/>
    </row>
    <row r="160" s="274" customFormat="1" customHeight="1" spans="1:5">
      <c r="A160" s="149">
        <v>2012503</v>
      </c>
      <c r="B160" s="149" t="s">
        <v>105</v>
      </c>
      <c r="C160" s="150"/>
      <c r="D160" s="150"/>
      <c r="E160" s="289"/>
    </row>
    <row r="161" s="274" customFormat="1" customHeight="1" spans="1:5">
      <c r="A161" s="149">
        <v>2012504</v>
      </c>
      <c r="B161" s="149" t="s">
        <v>198</v>
      </c>
      <c r="C161" s="150"/>
      <c r="D161" s="150"/>
      <c r="E161" s="289"/>
    </row>
    <row r="162" s="274" customFormat="1" customHeight="1" spans="1:5">
      <c r="A162" s="149">
        <v>2012505</v>
      </c>
      <c r="B162" s="149" t="s">
        <v>199</v>
      </c>
      <c r="C162" s="150"/>
      <c r="D162" s="150"/>
      <c r="E162" s="289"/>
    </row>
    <row r="163" s="274" customFormat="1" customHeight="1" spans="1:5">
      <c r="A163" s="149">
        <v>2012550</v>
      </c>
      <c r="B163" s="149" t="s">
        <v>112</v>
      </c>
      <c r="C163" s="150"/>
      <c r="D163" s="150"/>
      <c r="E163" s="289"/>
    </row>
    <row r="164" s="274" customFormat="1" customHeight="1" spans="1:5">
      <c r="A164" s="149">
        <v>2012599</v>
      </c>
      <c r="B164" s="149" t="s">
        <v>200</v>
      </c>
      <c r="C164" s="150"/>
      <c r="D164" s="150"/>
      <c r="E164" s="289"/>
    </row>
    <row r="165" s="274" customFormat="1" customHeight="1" spans="1:5">
      <c r="A165" s="149">
        <v>20126</v>
      </c>
      <c r="B165" s="271" t="s">
        <v>201</v>
      </c>
      <c r="C165" s="150"/>
      <c r="D165" s="150"/>
      <c r="E165" s="289"/>
    </row>
    <row r="166" s="274" customFormat="1" customHeight="1" spans="1:5">
      <c r="A166" s="149">
        <v>2012601</v>
      </c>
      <c r="B166" s="149" t="s">
        <v>103</v>
      </c>
      <c r="C166" s="150"/>
      <c r="D166" s="150"/>
      <c r="E166" s="289"/>
    </row>
    <row r="167" s="274" customFormat="1" customHeight="1" spans="1:5">
      <c r="A167" s="149">
        <v>2012602</v>
      </c>
      <c r="B167" s="149" t="s">
        <v>104</v>
      </c>
      <c r="C167" s="150"/>
      <c r="D167" s="150"/>
      <c r="E167" s="289"/>
    </row>
    <row r="168" s="274" customFormat="1" customHeight="1" spans="1:5">
      <c r="A168" s="149">
        <v>2012603</v>
      </c>
      <c r="B168" s="149" t="s">
        <v>105</v>
      </c>
      <c r="C168" s="150"/>
      <c r="D168" s="150"/>
      <c r="E168" s="289"/>
    </row>
    <row r="169" s="274" customFormat="1" customHeight="1" spans="1:5">
      <c r="A169" s="149">
        <v>2012604</v>
      </c>
      <c r="B169" s="149" t="s">
        <v>202</v>
      </c>
      <c r="C169" s="150"/>
      <c r="D169" s="150"/>
      <c r="E169" s="289"/>
    </row>
    <row r="170" s="274" customFormat="1" customHeight="1" spans="1:5">
      <c r="A170" s="149">
        <v>2012699</v>
      </c>
      <c r="B170" s="149" t="s">
        <v>203</v>
      </c>
      <c r="C170" s="150"/>
      <c r="D170" s="150"/>
      <c r="E170" s="289"/>
    </row>
    <row r="171" s="274" customFormat="1" customHeight="1" spans="1:5">
      <c r="A171" s="149">
        <v>20128</v>
      </c>
      <c r="B171" s="271" t="s">
        <v>204</v>
      </c>
      <c r="C171" s="150">
        <f>SUM(C172:C177)</f>
        <v>76</v>
      </c>
      <c r="D171" s="150">
        <f>SUM(D172:D177)</f>
        <v>81</v>
      </c>
      <c r="E171" s="289">
        <f t="shared" ref="E171:E177" si="3">D171/C171</f>
        <v>1.06578947368421</v>
      </c>
    </row>
    <row r="172" s="274" customFormat="1" customHeight="1" spans="1:5">
      <c r="A172" s="149">
        <v>2012801</v>
      </c>
      <c r="B172" s="149" t="s">
        <v>103</v>
      </c>
      <c r="C172" s="150">
        <v>74</v>
      </c>
      <c r="D172" s="150">
        <v>75</v>
      </c>
      <c r="E172" s="289">
        <f t="shared" si="3"/>
        <v>1.01351351351351</v>
      </c>
    </row>
    <row r="173" s="274" customFormat="1" customHeight="1" spans="1:5">
      <c r="A173" s="149">
        <v>2012802</v>
      </c>
      <c r="B173" s="149" t="s">
        <v>104</v>
      </c>
      <c r="C173" s="150">
        <v>2</v>
      </c>
      <c r="D173" s="150">
        <v>6</v>
      </c>
      <c r="E173" s="289">
        <f t="shared" si="3"/>
        <v>3</v>
      </c>
    </row>
    <row r="174" s="274" customFormat="1" customHeight="1" spans="1:5">
      <c r="A174" s="149">
        <v>2012803</v>
      </c>
      <c r="B174" s="149" t="s">
        <v>105</v>
      </c>
      <c r="C174" s="150"/>
      <c r="D174" s="150"/>
      <c r="E174" s="289"/>
    </row>
    <row r="175" s="274" customFormat="1" customHeight="1" spans="1:5">
      <c r="A175" s="149">
        <v>2012804</v>
      </c>
      <c r="B175" s="149" t="s">
        <v>117</v>
      </c>
      <c r="C175" s="150"/>
      <c r="D175" s="150"/>
      <c r="E175" s="289"/>
    </row>
    <row r="176" s="274" customFormat="1" customHeight="1" spans="1:5">
      <c r="A176" s="149">
        <v>2012850</v>
      </c>
      <c r="B176" s="149" t="s">
        <v>112</v>
      </c>
      <c r="C176" s="150"/>
      <c r="D176" s="150"/>
      <c r="E176" s="289"/>
    </row>
    <row r="177" s="274" customFormat="1" customHeight="1" spans="1:5">
      <c r="A177" s="149">
        <v>2012899</v>
      </c>
      <c r="B177" s="149" t="s">
        <v>205</v>
      </c>
      <c r="C177" s="150"/>
      <c r="D177" s="150"/>
      <c r="E177" s="289"/>
    </row>
    <row r="178" s="274" customFormat="1" customHeight="1" spans="1:5">
      <c r="A178" s="149">
        <v>20129</v>
      </c>
      <c r="B178" s="271" t="s">
        <v>206</v>
      </c>
      <c r="C178" s="150">
        <f>SUM(C179:C184)</f>
        <v>434</v>
      </c>
      <c r="D178" s="150">
        <f>SUM(D179:D184)</f>
        <v>469</v>
      </c>
      <c r="E178" s="289">
        <f>D178/C178</f>
        <v>1.08064516129032</v>
      </c>
    </row>
    <row r="179" s="274" customFormat="1" customHeight="1" spans="1:5">
      <c r="A179" s="149">
        <v>2012901</v>
      </c>
      <c r="B179" s="149" t="s">
        <v>103</v>
      </c>
      <c r="C179" s="150">
        <v>367</v>
      </c>
      <c r="D179" s="150">
        <v>402</v>
      </c>
      <c r="E179" s="289">
        <f>D179/C179</f>
        <v>1.09536784741144</v>
      </c>
    </row>
    <row r="180" s="274" customFormat="1" customHeight="1" spans="1:5">
      <c r="A180" s="149">
        <v>2012902</v>
      </c>
      <c r="B180" s="149" t="s">
        <v>104</v>
      </c>
      <c r="C180" s="150">
        <v>67</v>
      </c>
      <c r="D180" s="150">
        <v>67</v>
      </c>
      <c r="E180" s="289">
        <f>D180/C180</f>
        <v>1</v>
      </c>
    </row>
    <row r="181" s="274" customFormat="1" customHeight="1" spans="1:5">
      <c r="A181" s="149">
        <v>2012903</v>
      </c>
      <c r="B181" s="149" t="s">
        <v>105</v>
      </c>
      <c r="C181" s="150"/>
      <c r="D181" s="150"/>
      <c r="E181" s="289"/>
    </row>
    <row r="182" s="274" customFormat="1" customHeight="1" spans="1:5">
      <c r="A182" s="149">
        <v>2012906</v>
      </c>
      <c r="B182" s="149" t="s">
        <v>207</v>
      </c>
      <c r="C182" s="150"/>
      <c r="D182" s="150"/>
      <c r="E182" s="289"/>
    </row>
    <row r="183" s="274" customFormat="1" customHeight="1" spans="1:5">
      <c r="A183" s="149">
        <v>2012950</v>
      </c>
      <c r="B183" s="149" t="s">
        <v>112</v>
      </c>
      <c r="C183" s="150"/>
      <c r="D183" s="150"/>
      <c r="E183" s="289"/>
    </row>
    <row r="184" s="274" customFormat="1" customHeight="1" spans="1:5">
      <c r="A184" s="149">
        <v>2012999</v>
      </c>
      <c r="B184" s="149" t="s">
        <v>208</v>
      </c>
      <c r="C184" s="150"/>
      <c r="D184" s="150"/>
      <c r="E184" s="289"/>
    </row>
    <row r="185" s="274" customFormat="1" customHeight="1" spans="1:5">
      <c r="A185" s="149">
        <v>20131</v>
      </c>
      <c r="B185" s="271" t="s">
        <v>209</v>
      </c>
      <c r="C185" s="150">
        <f>SUM(C186:C191)</f>
        <v>1617</v>
      </c>
      <c r="D185" s="150">
        <f>SUM(D186:D191)</f>
        <v>1092</v>
      </c>
      <c r="E185" s="289">
        <f>D185/C185</f>
        <v>0.675324675324675</v>
      </c>
    </row>
    <row r="186" s="274" customFormat="1" customHeight="1" spans="1:5">
      <c r="A186" s="149">
        <v>2013101</v>
      </c>
      <c r="B186" s="149" t="s">
        <v>103</v>
      </c>
      <c r="C186" s="150">
        <v>811</v>
      </c>
      <c r="D186" s="150">
        <v>722</v>
      </c>
      <c r="E186" s="289">
        <f>D186/C186</f>
        <v>0.890258939580765</v>
      </c>
    </row>
    <row r="187" s="274" customFormat="1" customHeight="1" spans="1:5">
      <c r="A187" s="149">
        <v>2013102</v>
      </c>
      <c r="B187" s="149" t="s">
        <v>104</v>
      </c>
      <c r="C187" s="150">
        <v>769</v>
      </c>
      <c r="D187" s="150">
        <v>367</v>
      </c>
      <c r="E187" s="289">
        <f>D187/C187</f>
        <v>0.477243172951886</v>
      </c>
    </row>
    <row r="188" s="274" customFormat="1" customHeight="1" spans="1:5">
      <c r="A188" s="149">
        <v>2013103</v>
      </c>
      <c r="B188" s="149" t="s">
        <v>105</v>
      </c>
      <c r="C188" s="150"/>
      <c r="D188" s="150"/>
      <c r="E188" s="289"/>
    </row>
    <row r="189" s="274" customFormat="1" customHeight="1" spans="1:5">
      <c r="A189" s="149">
        <v>2013105</v>
      </c>
      <c r="B189" s="149" t="s">
        <v>210</v>
      </c>
      <c r="C189" s="150">
        <v>15</v>
      </c>
      <c r="D189" s="150">
        <v>1</v>
      </c>
      <c r="E189" s="289">
        <f>D189/C189</f>
        <v>0.0666666666666667</v>
      </c>
    </row>
    <row r="190" s="274" customFormat="1" customHeight="1" spans="1:5">
      <c r="A190" s="149">
        <v>2013150</v>
      </c>
      <c r="B190" s="149" t="s">
        <v>112</v>
      </c>
      <c r="C190" s="150"/>
      <c r="D190" s="150">
        <v>2</v>
      </c>
      <c r="E190" s="289"/>
    </row>
    <row r="191" s="274" customFormat="1" customHeight="1" spans="1:5">
      <c r="A191" s="149">
        <v>2013199</v>
      </c>
      <c r="B191" s="149" t="s">
        <v>211</v>
      </c>
      <c r="C191" s="150">
        <v>22</v>
      </c>
      <c r="D191" s="150"/>
      <c r="E191" s="289"/>
    </row>
    <row r="192" s="274" customFormat="1" customHeight="1" spans="1:5">
      <c r="A192" s="149">
        <v>20132</v>
      </c>
      <c r="B192" s="271" t="s">
        <v>212</v>
      </c>
      <c r="C192" s="150">
        <f>SUM(C193:C198)</f>
        <v>455</v>
      </c>
      <c r="D192" s="150">
        <f>SUM(D193:D198)</f>
        <v>658</v>
      </c>
      <c r="E192" s="289">
        <f>D192/C192</f>
        <v>1.44615384615385</v>
      </c>
    </row>
    <row r="193" s="274" customFormat="1" customHeight="1" spans="1:5">
      <c r="A193" s="149">
        <v>2013201</v>
      </c>
      <c r="B193" s="149" t="s">
        <v>103</v>
      </c>
      <c r="C193" s="150">
        <v>319</v>
      </c>
      <c r="D193" s="150">
        <v>537</v>
      </c>
      <c r="E193" s="289">
        <f>D193/C193</f>
        <v>1.6833855799373</v>
      </c>
    </row>
    <row r="194" s="274" customFormat="1" customHeight="1" spans="1:5">
      <c r="A194" s="149">
        <v>2013202</v>
      </c>
      <c r="B194" s="149" t="s">
        <v>104</v>
      </c>
      <c r="C194" s="150"/>
      <c r="D194" s="150">
        <v>13</v>
      </c>
      <c r="E194" s="289"/>
    </row>
    <row r="195" s="274" customFormat="1" customHeight="1" spans="1:5">
      <c r="A195" s="149">
        <v>2013203</v>
      </c>
      <c r="B195" s="149" t="s">
        <v>105</v>
      </c>
      <c r="C195" s="287"/>
      <c r="D195" s="287"/>
      <c r="E195" s="289"/>
    </row>
    <row r="196" s="274" customFormat="1" customHeight="1" spans="1:5">
      <c r="A196" s="149">
        <v>2013204</v>
      </c>
      <c r="B196" s="149" t="s">
        <v>213</v>
      </c>
      <c r="C196" s="150"/>
      <c r="D196" s="150"/>
      <c r="E196" s="289"/>
    </row>
    <row r="197" s="274" customFormat="1" customHeight="1" spans="1:5">
      <c r="A197" s="149">
        <v>2013250</v>
      </c>
      <c r="B197" s="149" t="s">
        <v>112</v>
      </c>
      <c r="C197" s="150"/>
      <c r="D197" s="150"/>
      <c r="E197" s="289"/>
    </row>
    <row r="198" s="274" customFormat="1" customHeight="1" spans="1:5">
      <c r="A198" s="149">
        <v>2013299</v>
      </c>
      <c r="B198" s="149" t="s">
        <v>214</v>
      </c>
      <c r="C198" s="150">
        <v>136</v>
      </c>
      <c r="D198" s="150">
        <v>108</v>
      </c>
      <c r="E198" s="289">
        <f>D198/C198</f>
        <v>0.794117647058823</v>
      </c>
    </row>
    <row r="199" s="274" customFormat="1" customHeight="1" spans="1:5">
      <c r="A199" s="149">
        <v>20133</v>
      </c>
      <c r="B199" s="271" t="s">
        <v>215</v>
      </c>
      <c r="C199" s="150">
        <f>SUM(C200:C205)</f>
        <v>407</v>
      </c>
      <c r="D199" s="150">
        <f>SUM(D200:D205)</f>
        <v>486</v>
      </c>
      <c r="E199" s="289">
        <f>D199/C199</f>
        <v>1.19410319410319</v>
      </c>
    </row>
    <row r="200" s="274" customFormat="1" customHeight="1" spans="1:5">
      <c r="A200" s="149">
        <v>2013301</v>
      </c>
      <c r="B200" s="149" t="s">
        <v>103</v>
      </c>
      <c r="C200" s="150">
        <v>180</v>
      </c>
      <c r="D200" s="150">
        <v>219</v>
      </c>
      <c r="E200" s="289">
        <f>D200/C200</f>
        <v>1.21666666666667</v>
      </c>
    </row>
    <row r="201" s="274" customFormat="1" customHeight="1" spans="1:5">
      <c r="A201" s="149">
        <v>2013302</v>
      </c>
      <c r="B201" s="149" t="s">
        <v>104</v>
      </c>
      <c r="C201" s="150">
        <v>53</v>
      </c>
      <c r="D201" s="150">
        <v>118</v>
      </c>
      <c r="E201" s="289">
        <f>D201/C201</f>
        <v>2.22641509433962</v>
      </c>
    </row>
    <row r="202" s="274" customFormat="1" customHeight="1" spans="1:5">
      <c r="A202" s="149">
        <v>2013303</v>
      </c>
      <c r="B202" s="149" t="s">
        <v>105</v>
      </c>
      <c r="C202" s="150"/>
      <c r="D202" s="150"/>
      <c r="E202" s="289"/>
    </row>
    <row r="203" s="274" customFormat="1" customHeight="1" spans="1:5">
      <c r="A203" s="149">
        <v>2013304</v>
      </c>
      <c r="B203" s="149" t="s">
        <v>216</v>
      </c>
      <c r="C203" s="150"/>
      <c r="D203" s="150"/>
      <c r="E203" s="289"/>
    </row>
    <row r="204" s="274" customFormat="1" customHeight="1" spans="1:5">
      <c r="A204" s="149">
        <v>2013350</v>
      </c>
      <c r="B204" s="149" t="s">
        <v>112</v>
      </c>
      <c r="C204" s="150"/>
      <c r="D204" s="150"/>
      <c r="E204" s="289"/>
    </row>
    <row r="205" s="274" customFormat="1" customHeight="1" spans="1:5">
      <c r="A205" s="149">
        <v>2013399</v>
      </c>
      <c r="B205" s="149" t="s">
        <v>217</v>
      </c>
      <c r="C205" s="150">
        <v>174</v>
      </c>
      <c r="D205" s="150">
        <v>149</v>
      </c>
      <c r="E205" s="289">
        <f>D205/C205</f>
        <v>0.85632183908046</v>
      </c>
    </row>
    <row r="206" s="274" customFormat="1" customHeight="1" spans="1:5">
      <c r="A206" s="149">
        <v>20134</v>
      </c>
      <c r="B206" s="271" t="s">
        <v>218</v>
      </c>
      <c r="C206" s="150">
        <f>SUM(C207:C213)</f>
        <v>194</v>
      </c>
      <c r="D206" s="150">
        <f>SUM(D207:D213)</f>
        <v>185</v>
      </c>
      <c r="E206" s="289">
        <f>D206/C206</f>
        <v>0.95360824742268</v>
      </c>
    </row>
    <row r="207" s="274" customFormat="1" customHeight="1" spans="1:5">
      <c r="A207" s="149">
        <v>2013401</v>
      </c>
      <c r="B207" s="149" t="s">
        <v>103</v>
      </c>
      <c r="C207" s="150">
        <v>143</v>
      </c>
      <c r="D207" s="150">
        <v>134</v>
      </c>
      <c r="E207" s="289">
        <f>D207/C207</f>
        <v>0.937062937062937</v>
      </c>
    </row>
    <row r="208" s="274" customFormat="1" customHeight="1" spans="1:5">
      <c r="A208" s="149">
        <v>2013402</v>
      </c>
      <c r="B208" s="149" t="s">
        <v>104</v>
      </c>
      <c r="C208" s="150">
        <v>11</v>
      </c>
      <c r="D208" s="150">
        <v>34</v>
      </c>
      <c r="E208" s="289">
        <f>D208/C208</f>
        <v>3.09090909090909</v>
      </c>
    </row>
    <row r="209" s="274" customFormat="1" customHeight="1" spans="1:5">
      <c r="A209" s="149">
        <v>2013403</v>
      </c>
      <c r="B209" s="149" t="s">
        <v>105</v>
      </c>
      <c r="C209" s="150"/>
      <c r="D209" s="150"/>
      <c r="E209" s="289"/>
    </row>
    <row r="210" s="274" customFormat="1" customHeight="1" spans="1:5">
      <c r="A210" s="149">
        <v>2013404</v>
      </c>
      <c r="B210" s="149" t="s">
        <v>219</v>
      </c>
      <c r="C210" s="150"/>
      <c r="D210" s="150"/>
      <c r="E210" s="289"/>
    </row>
    <row r="211" s="274" customFormat="1" customHeight="1" spans="1:5">
      <c r="A211" s="149">
        <v>2013405</v>
      </c>
      <c r="B211" s="149" t="s">
        <v>220</v>
      </c>
      <c r="C211" s="150"/>
      <c r="D211" s="150"/>
      <c r="E211" s="289"/>
    </row>
    <row r="212" s="274" customFormat="1" customHeight="1" spans="1:5">
      <c r="A212" s="149">
        <v>2013450</v>
      </c>
      <c r="B212" s="149" t="s">
        <v>112</v>
      </c>
      <c r="C212" s="150"/>
      <c r="D212" s="150"/>
      <c r="E212" s="289"/>
    </row>
    <row r="213" s="274" customFormat="1" customHeight="1" spans="1:5">
      <c r="A213" s="149">
        <v>2013499</v>
      </c>
      <c r="B213" s="149" t="s">
        <v>221</v>
      </c>
      <c r="C213" s="150">
        <v>40</v>
      </c>
      <c r="D213" s="150">
        <v>17</v>
      </c>
      <c r="E213" s="289">
        <f>D213/C213</f>
        <v>0.425</v>
      </c>
    </row>
    <row r="214" s="274" customFormat="1" customHeight="1" spans="1:5">
      <c r="A214" s="149">
        <v>20135</v>
      </c>
      <c r="B214" s="271" t="s">
        <v>222</v>
      </c>
      <c r="C214" s="150">
        <f>SUM(C215:C219)</f>
        <v>0</v>
      </c>
      <c r="D214" s="150">
        <f>SUM(D215:D219)</f>
        <v>0</v>
      </c>
      <c r="E214" s="289"/>
    </row>
    <row r="215" s="274" customFormat="1" customHeight="1" spans="1:5">
      <c r="A215" s="149">
        <v>2013501</v>
      </c>
      <c r="B215" s="149" t="s">
        <v>103</v>
      </c>
      <c r="C215" s="150"/>
      <c r="D215" s="150"/>
      <c r="E215" s="289"/>
    </row>
    <row r="216" s="274" customFormat="1" customHeight="1" spans="1:5">
      <c r="A216" s="149">
        <v>2013502</v>
      </c>
      <c r="B216" s="149" t="s">
        <v>104</v>
      </c>
      <c r="C216" s="150"/>
      <c r="D216" s="150"/>
      <c r="E216" s="289"/>
    </row>
    <row r="217" s="274" customFormat="1" customHeight="1" spans="1:5">
      <c r="A217" s="149">
        <v>2013503</v>
      </c>
      <c r="B217" s="149" t="s">
        <v>105</v>
      </c>
      <c r="C217" s="150"/>
      <c r="D217" s="150"/>
      <c r="E217" s="289"/>
    </row>
    <row r="218" s="274" customFormat="1" customHeight="1" spans="1:5">
      <c r="A218" s="149">
        <v>2013550</v>
      </c>
      <c r="B218" s="149" t="s">
        <v>112</v>
      </c>
      <c r="C218" s="150"/>
      <c r="D218" s="150"/>
      <c r="E218" s="289"/>
    </row>
    <row r="219" s="274" customFormat="1" customHeight="1" spans="1:5">
      <c r="A219" s="149">
        <v>2013599</v>
      </c>
      <c r="B219" s="149" t="s">
        <v>223</v>
      </c>
      <c r="C219" s="150"/>
      <c r="D219" s="150"/>
      <c r="E219" s="289"/>
    </row>
    <row r="220" s="274" customFormat="1" customHeight="1" spans="1:5">
      <c r="A220" s="149">
        <v>20136</v>
      </c>
      <c r="B220" s="271" t="s">
        <v>224</v>
      </c>
      <c r="C220" s="150">
        <f>SUM(C221:C225)</f>
        <v>66</v>
      </c>
      <c r="D220" s="150">
        <f>SUM(D221:D225)</f>
        <v>64</v>
      </c>
      <c r="E220" s="289">
        <f>D220/C220</f>
        <v>0.96969696969697</v>
      </c>
    </row>
    <row r="221" s="274" customFormat="1" customHeight="1" spans="1:5">
      <c r="A221" s="149">
        <v>2013601</v>
      </c>
      <c r="B221" s="149" t="s">
        <v>103</v>
      </c>
      <c r="C221" s="150">
        <v>1</v>
      </c>
      <c r="D221" s="150"/>
      <c r="E221" s="289">
        <f>D221/C221</f>
        <v>0</v>
      </c>
    </row>
    <row r="222" s="274" customFormat="1" customHeight="1" spans="1:5">
      <c r="A222" s="149">
        <v>2013602</v>
      </c>
      <c r="B222" s="149" t="s">
        <v>104</v>
      </c>
      <c r="C222" s="150">
        <v>65</v>
      </c>
      <c r="D222" s="150">
        <v>64</v>
      </c>
      <c r="E222" s="289">
        <f>D222/C222</f>
        <v>0.984615384615385</v>
      </c>
    </row>
    <row r="223" s="274" customFormat="1" customHeight="1" spans="1:5">
      <c r="A223" s="149">
        <v>2013603</v>
      </c>
      <c r="B223" s="149" t="s">
        <v>105</v>
      </c>
      <c r="C223" s="150"/>
      <c r="D223" s="150"/>
      <c r="E223" s="289"/>
    </row>
    <row r="224" s="274" customFormat="1" customHeight="1" spans="1:5">
      <c r="A224" s="149">
        <v>2013650</v>
      </c>
      <c r="B224" s="149" t="s">
        <v>112</v>
      </c>
      <c r="C224" s="150"/>
      <c r="D224" s="150"/>
      <c r="E224" s="289"/>
    </row>
    <row r="225" s="274" customFormat="1" customHeight="1" spans="1:5">
      <c r="A225" s="149">
        <v>2013699</v>
      </c>
      <c r="B225" s="149" t="s">
        <v>225</v>
      </c>
      <c r="C225" s="150"/>
      <c r="D225" s="150"/>
      <c r="E225" s="289"/>
    </row>
    <row r="226" s="274" customFormat="1" customHeight="1" spans="1:5">
      <c r="A226" s="149">
        <v>20137</v>
      </c>
      <c r="B226" s="271" t="s">
        <v>226</v>
      </c>
      <c r="C226" s="150">
        <f>SUM(C227:C232)</f>
        <v>0</v>
      </c>
      <c r="D226" s="150">
        <f>SUM(D227:D232)</f>
        <v>0</v>
      </c>
      <c r="E226" s="289"/>
    </row>
    <row r="227" s="274" customFormat="1" customHeight="1" spans="1:5">
      <c r="A227" s="149">
        <v>2013701</v>
      </c>
      <c r="B227" s="149" t="s">
        <v>103</v>
      </c>
      <c r="C227" s="150"/>
      <c r="D227" s="150"/>
      <c r="E227" s="289"/>
    </row>
    <row r="228" s="274" customFormat="1" customHeight="1" spans="1:5">
      <c r="A228" s="149">
        <v>2013702</v>
      </c>
      <c r="B228" s="149" t="s">
        <v>104</v>
      </c>
      <c r="C228" s="150"/>
      <c r="D228" s="150"/>
      <c r="E228" s="289"/>
    </row>
    <row r="229" s="274" customFormat="1" customHeight="1" spans="1:5">
      <c r="A229" s="149">
        <v>2013703</v>
      </c>
      <c r="B229" s="149" t="s">
        <v>105</v>
      </c>
      <c r="C229" s="150"/>
      <c r="D229" s="150"/>
      <c r="E229" s="289"/>
    </row>
    <row r="230" s="274" customFormat="1" customHeight="1" spans="1:5">
      <c r="A230" s="149">
        <v>2013704</v>
      </c>
      <c r="B230" s="149" t="s">
        <v>227</v>
      </c>
      <c r="C230" s="150"/>
      <c r="D230" s="150"/>
      <c r="E230" s="289"/>
    </row>
    <row r="231" s="274" customFormat="1" customHeight="1" spans="1:5">
      <c r="A231" s="149">
        <v>2013750</v>
      </c>
      <c r="B231" s="149" t="s">
        <v>112</v>
      </c>
      <c r="C231" s="150"/>
      <c r="D231" s="150"/>
      <c r="E231" s="289"/>
    </row>
    <row r="232" s="274" customFormat="1" customHeight="1" spans="1:5">
      <c r="A232" s="149">
        <v>2013799</v>
      </c>
      <c r="B232" s="149" t="s">
        <v>228</v>
      </c>
      <c r="C232" s="150"/>
      <c r="D232" s="150"/>
      <c r="E232" s="289"/>
    </row>
    <row r="233" s="274" customFormat="1" customHeight="1" spans="1:5">
      <c r="A233" s="149">
        <v>20138</v>
      </c>
      <c r="B233" s="271" t="s">
        <v>229</v>
      </c>
      <c r="C233" s="150">
        <f>SUM(C234:C247)</f>
        <v>1060</v>
      </c>
      <c r="D233" s="150">
        <f>SUM(D234:D247)</f>
        <v>1223</v>
      </c>
      <c r="E233" s="289">
        <f t="shared" ref="E233:E238" si="4">D233/C233</f>
        <v>1.15377358490566</v>
      </c>
    </row>
    <row r="234" s="274" customFormat="1" customHeight="1" spans="1:5">
      <c r="A234" s="149">
        <v>2013801</v>
      </c>
      <c r="B234" s="149" t="s">
        <v>103</v>
      </c>
      <c r="C234" s="150">
        <v>962</v>
      </c>
      <c r="D234" s="150">
        <v>1036</v>
      </c>
      <c r="E234" s="289">
        <f t="shared" si="4"/>
        <v>1.07692307692308</v>
      </c>
    </row>
    <row r="235" s="274" customFormat="1" customHeight="1" spans="1:5">
      <c r="A235" s="149">
        <v>2013802</v>
      </c>
      <c r="B235" s="149" t="s">
        <v>104</v>
      </c>
      <c r="C235" s="150">
        <v>1</v>
      </c>
      <c r="D235" s="150">
        <v>72</v>
      </c>
      <c r="E235" s="289">
        <f t="shared" si="4"/>
        <v>72</v>
      </c>
    </row>
    <row r="236" s="274" customFormat="1" customHeight="1" spans="1:5">
      <c r="A236" s="149">
        <v>2013803</v>
      </c>
      <c r="B236" s="149" t="s">
        <v>105</v>
      </c>
      <c r="C236" s="150">
        <v>1</v>
      </c>
      <c r="D236" s="150"/>
      <c r="E236" s="289">
        <f t="shared" si="4"/>
        <v>0</v>
      </c>
    </row>
    <row r="237" s="274" customFormat="1" customHeight="1" spans="1:5">
      <c r="A237" s="149">
        <v>2013804</v>
      </c>
      <c r="B237" s="149" t="s">
        <v>230</v>
      </c>
      <c r="C237" s="150">
        <v>13</v>
      </c>
      <c r="D237" s="150"/>
      <c r="E237" s="289">
        <f t="shared" si="4"/>
        <v>0</v>
      </c>
    </row>
    <row r="238" s="274" customFormat="1" customHeight="1" spans="1:5">
      <c r="A238" s="149">
        <v>2013805</v>
      </c>
      <c r="B238" s="149" t="s">
        <v>231</v>
      </c>
      <c r="C238" s="150">
        <v>27</v>
      </c>
      <c r="D238" s="150"/>
      <c r="E238" s="289">
        <f t="shared" si="4"/>
        <v>0</v>
      </c>
    </row>
    <row r="239" s="274" customFormat="1" customHeight="1" spans="1:5">
      <c r="A239" s="149">
        <v>2013808</v>
      </c>
      <c r="B239" s="149" t="s">
        <v>144</v>
      </c>
      <c r="C239" s="150"/>
      <c r="D239" s="150">
        <v>9</v>
      </c>
      <c r="E239" s="289"/>
    </row>
    <row r="240" s="274" customFormat="1" customHeight="1" spans="1:5">
      <c r="A240" s="149">
        <v>2013810</v>
      </c>
      <c r="B240" s="149" t="s">
        <v>232</v>
      </c>
      <c r="C240" s="150">
        <v>1</v>
      </c>
      <c r="D240" s="150"/>
      <c r="E240" s="289">
        <f t="shared" ref="E239:E246" si="5">D240/C240</f>
        <v>0</v>
      </c>
    </row>
    <row r="241" s="274" customFormat="1" customHeight="1" spans="1:5">
      <c r="A241" s="149">
        <v>2013812</v>
      </c>
      <c r="B241" s="149" t="s">
        <v>233</v>
      </c>
      <c r="C241" s="150">
        <v>4</v>
      </c>
      <c r="D241" s="150"/>
      <c r="E241" s="289">
        <f t="shared" si="5"/>
        <v>0</v>
      </c>
    </row>
    <row r="242" s="274" customFormat="1" customHeight="1" spans="1:5">
      <c r="A242" s="149">
        <v>2013813</v>
      </c>
      <c r="B242" s="149" t="s">
        <v>234</v>
      </c>
      <c r="C242" s="150"/>
      <c r="D242" s="150"/>
      <c r="E242" s="289"/>
    </row>
    <row r="243" s="274" customFormat="1" customHeight="1" spans="1:5">
      <c r="A243" s="149">
        <v>2013814</v>
      </c>
      <c r="B243" s="149" t="s">
        <v>235</v>
      </c>
      <c r="C243" s="150"/>
      <c r="D243" s="150"/>
      <c r="E243" s="289"/>
    </row>
    <row r="244" s="274" customFormat="1" customHeight="1" spans="1:5">
      <c r="A244" s="149">
        <v>2013815</v>
      </c>
      <c r="B244" s="149" t="s">
        <v>236</v>
      </c>
      <c r="C244" s="150">
        <v>10</v>
      </c>
      <c r="D244" s="150"/>
      <c r="E244" s="289">
        <f t="shared" si="5"/>
        <v>0</v>
      </c>
    </row>
    <row r="245" s="274" customFormat="1" customHeight="1" spans="1:5">
      <c r="A245" s="149">
        <v>2013816</v>
      </c>
      <c r="B245" s="149" t="s">
        <v>237</v>
      </c>
      <c r="C245" s="150">
        <v>34</v>
      </c>
      <c r="D245" s="150">
        <v>4</v>
      </c>
      <c r="E245" s="289">
        <f t="shared" si="5"/>
        <v>0.117647058823529</v>
      </c>
    </row>
    <row r="246" s="274" customFormat="1" customHeight="1" spans="1:5">
      <c r="A246" s="149">
        <v>2013850</v>
      </c>
      <c r="B246" s="149" t="s">
        <v>112</v>
      </c>
      <c r="C246" s="150"/>
      <c r="D246" s="150"/>
      <c r="E246" s="289"/>
    </row>
    <row r="247" s="274" customFormat="1" customHeight="1" spans="1:5">
      <c r="A247" s="149">
        <v>2013899</v>
      </c>
      <c r="B247" s="149" t="s">
        <v>238</v>
      </c>
      <c r="C247" s="150">
        <v>7</v>
      </c>
      <c r="D247" s="150">
        <v>102</v>
      </c>
      <c r="E247" s="289">
        <f>D247/C247</f>
        <v>14.5714285714286</v>
      </c>
    </row>
    <row r="248" s="274" customFormat="1" customHeight="1" spans="1:5">
      <c r="A248" s="149">
        <v>20139</v>
      </c>
      <c r="B248" s="271" t="s">
        <v>239</v>
      </c>
      <c r="C248" s="150">
        <f>SUM(C249:C254)</f>
        <v>91</v>
      </c>
      <c r="D248" s="150">
        <f>SUM(D249:D254)</f>
        <v>185</v>
      </c>
      <c r="E248" s="289">
        <f>D248/C248</f>
        <v>2.03296703296703</v>
      </c>
    </row>
    <row r="249" s="274" customFormat="1" customHeight="1" spans="1:5">
      <c r="A249" s="149">
        <v>2013901</v>
      </c>
      <c r="B249" s="149" t="s">
        <v>240</v>
      </c>
      <c r="C249" s="150">
        <v>51</v>
      </c>
      <c r="D249" s="150">
        <v>172</v>
      </c>
      <c r="E249" s="289">
        <f>D249/C249</f>
        <v>3.37254901960784</v>
      </c>
    </row>
    <row r="250" s="274" customFormat="1" customHeight="1" spans="1:5">
      <c r="A250" s="149">
        <v>2013902</v>
      </c>
      <c r="B250" s="149" t="s">
        <v>241</v>
      </c>
      <c r="C250" s="150">
        <v>40</v>
      </c>
      <c r="D250" s="150">
        <v>13</v>
      </c>
      <c r="E250" s="289">
        <f>D250/C250</f>
        <v>0.325</v>
      </c>
    </row>
    <row r="251" s="274" customFormat="1" customHeight="1" spans="1:5">
      <c r="A251" s="149">
        <v>2013903</v>
      </c>
      <c r="B251" s="149" t="s">
        <v>242</v>
      </c>
      <c r="C251" s="150"/>
      <c r="D251" s="150"/>
      <c r="E251" s="289"/>
    </row>
    <row r="252" s="274" customFormat="1" customHeight="1" spans="1:5">
      <c r="A252" s="149">
        <v>2013904</v>
      </c>
      <c r="B252" s="149" t="s">
        <v>243</v>
      </c>
      <c r="C252" s="150"/>
      <c r="D252" s="150"/>
      <c r="E252" s="289"/>
    </row>
    <row r="253" s="274" customFormat="1" customHeight="1" spans="1:5">
      <c r="A253" s="149">
        <v>2013950</v>
      </c>
      <c r="B253" s="149" t="s">
        <v>244</v>
      </c>
      <c r="C253" s="150"/>
      <c r="D253" s="150"/>
      <c r="E253" s="289"/>
    </row>
    <row r="254" s="274" customFormat="1" customHeight="1" spans="1:5">
      <c r="A254" s="149">
        <v>2013999</v>
      </c>
      <c r="B254" s="149" t="s">
        <v>245</v>
      </c>
      <c r="C254" s="150"/>
      <c r="D254" s="150"/>
      <c r="E254" s="289"/>
    </row>
    <row r="255" s="274" customFormat="1" customHeight="1" spans="1:5">
      <c r="A255" s="149">
        <v>20140</v>
      </c>
      <c r="B255" s="271" t="s">
        <v>246</v>
      </c>
      <c r="C255" s="150">
        <f>SUM(C256:C260)</f>
        <v>73</v>
      </c>
      <c r="D255" s="150">
        <f>SUM(D256:D260)</f>
        <v>1</v>
      </c>
      <c r="E255" s="289">
        <f>D255/C255</f>
        <v>0.0136986301369863</v>
      </c>
    </row>
    <row r="256" s="274" customFormat="1" customHeight="1" spans="1:5">
      <c r="A256" s="149">
        <v>2014001</v>
      </c>
      <c r="B256" s="149" t="s">
        <v>240</v>
      </c>
      <c r="C256" s="150">
        <v>61</v>
      </c>
      <c r="D256" s="150"/>
      <c r="E256" s="289">
        <f>D256/C256</f>
        <v>0</v>
      </c>
    </row>
    <row r="257" s="274" customFormat="1" customHeight="1" spans="1:5">
      <c r="A257" s="149">
        <v>2014002</v>
      </c>
      <c r="B257" s="149" t="s">
        <v>241</v>
      </c>
      <c r="C257" s="150">
        <v>10</v>
      </c>
      <c r="D257" s="150"/>
      <c r="E257" s="289">
        <f>D257/C257</f>
        <v>0</v>
      </c>
    </row>
    <row r="258" s="274" customFormat="1" customHeight="1" spans="1:5">
      <c r="A258" s="149">
        <v>2014003</v>
      </c>
      <c r="B258" s="149" t="s">
        <v>242</v>
      </c>
      <c r="C258" s="150"/>
      <c r="D258" s="150"/>
      <c r="E258" s="289"/>
    </row>
    <row r="259" s="274" customFormat="1" customHeight="1" spans="1:5">
      <c r="A259" s="149">
        <v>2014004</v>
      </c>
      <c r="B259" s="149" t="s">
        <v>247</v>
      </c>
      <c r="C259" s="150"/>
      <c r="D259" s="150">
        <v>1</v>
      </c>
      <c r="E259" s="289"/>
    </row>
    <row r="260" s="274" customFormat="1" customHeight="1" spans="1:5">
      <c r="A260" s="149">
        <v>2014099</v>
      </c>
      <c r="B260" s="149" t="s">
        <v>248</v>
      </c>
      <c r="C260" s="150">
        <v>2</v>
      </c>
      <c r="D260" s="150"/>
      <c r="E260" s="289">
        <f>D260/C260</f>
        <v>0</v>
      </c>
    </row>
    <row r="261" s="274" customFormat="1" customHeight="1" spans="1:5">
      <c r="A261" s="149">
        <v>20199</v>
      </c>
      <c r="B261" s="271" t="s">
        <v>249</v>
      </c>
      <c r="C261" s="150">
        <f>SUM(C262:C263)</f>
        <v>170</v>
      </c>
      <c r="D261" s="150">
        <f>SUM(D262:D263)</f>
        <v>125</v>
      </c>
      <c r="E261" s="289">
        <f>D261/C261</f>
        <v>0.735294117647059</v>
      </c>
    </row>
    <row r="262" s="274" customFormat="1" customHeight="1" spans="1:5">
      <c r="A262" s="149">
        <v>2019901</v>
      </c>
      <c r="B262" s="149" t="s">
        <v>250</v>
      </c>
      <c r="C262" s="150"/>
      <c r="D262" s="150"/>
      <c r="E262" s="289"/>
    </row>
    <row r="263" s="274" customFormat="1" customHeight="1" spans="1:5">
      <c r="A263" s="149">
        <v>2019999</v>
      </c>
      <c r="B263" s="149" t="s">
        <v>251</v>
      </c>
      <c r="C263" s="150">
        <v>170</v>
      </c>
      <c r="D263" s="150">
        <v>125</v>
      </c>
      <c r="E263" s="289">
        <f>D263/C263</f>
        <v>0.735294117647059</v>
      </c>
    </row>
    <row r="264" s="274" customFormat="1" customHeight="1" spans="1:5">
      <c r="A264" s="149">
        <v>202</v>
      </c>
      <c r="B264" s="271" t="s">
        <v>252</v>
      </c>
      <c r="C264" s="150"/>
      <c r="D264" s="150"/>
      <c r="E264" s="289"/>
    </row>
    <row r="265" s="274" customFormat="1" customHeight="1" spans="1:5">
      <c r="A265" s="149">
        <v>20201</v>
      </c>
      <c r="B265" s="271" t="s">
        <v>253</v>
      </c>
      <c r="C265" s="150"/>
      <c r="D265" s="150"/>
      <c r="E265" s="289"/>
    </row>
    <row r="266" s="274" customFormat="1" customHeight="1" spans="1:5">
      <c r="A266" s="149">
        <v>2020101</v>
      </c>
      <c r="B266" s="149" t="s">
        <v>103</v>
      </c>
      <c r="C266" s="150"/>
      <c r="D266" s="150"/>
      <c r="E266" s="289"/>
    </row>
    <row r="267" s="274" customFormat="1" customHeight="1" spans="1:5">
      <c r="A267" s="149">
        <v>2020102</v>
      </c>
      <c r="B267" s="149" t="s">
        <v>104</v>
      </c>
      <c r="C267" s="150"/>
      <c r="D267" s="150"/>
      <c r="E267" s="289"/>
    </row>
    <row r="268" s="274" customFormat="1" customHeight="1" spans="1:5">
      <c r="A268" s="149">
        <v>2020103</v>
      </c>
      <c r="B268" s="149" t="s">
        <v>105</v>
      </c>
      <c r="C268" s="150"/>
      <c r="D268" s="150"/>
      <c r="E268" s="289"/>
    </row>
    <row r="269" s="274" customFormat="1" customHeight="1" spans="1:5">
      <c r="A269" s="149">
        <v>2020104</v>
      </c>
      <c r="B269" s="149" t="s">
        <v>210</v>
      </c>
      <c r="C269" s="150"/>
      <c r="D269" s="150"/>
      <c r="E269" s="289"/>
    </row>
    <row r="270" s="274" customFormat="1" customHeight="1" spans="1:5">
      <c r="A270" s="149">
        <v>2020150</v>
      </c>
      <c r="B270" s="149" t="s">
        <v>112</v>
      </c>
      <c r="C270" s="150"/>
      <c r="D270" s="150"/>
      <c r="E270" s="289"/>
    </row>
    <row r="271" s="274" customFormat="1" customHeight="1" spans="1:5">
      <c r="A271" s="149">
        <v>2020199</v>
      </c>
      <c r="B271" s="149" t="s">
        <v>254</v>
      </c>
      <c r="C271" s="150"/>
      <c r="D271" s="150"/>
      <c r="E271" s="289"/>
    </row>
    <row r="272" s="274" customFormat="1" customHeight="1" spans="1:5">
      <c r="A272" s="149">
        <v>20202</v>
      </c>
      <c r="B272" s="271" t="s">
        <v>255</v>
      </c>
      <c r="C272" s="150"/>
      <c r="D272" s="150"/>
      <c r="E272" s="289"/>
    </row>
    <row r="273" customHeight="1" spans="1:5">
      <c r="A273" s="149">
        <v>2020201</v>
      </c>
      <c r="B273" s="149" t="s">
        <v>256</v>
      </c>
      <c r="C273" s="150"/>
      <c r="D273" s="150"/>
      <c r="E273" s="289"/>
    </row>
    <row r="274" customHeight="1" spans="1:5">
      <c r="A274" s="149">
        <v>2020202</v>
      </c>
      <c r="B274" s="149" t="s">
        <v>257</v>
      </c>
      <c r="C274" s="150"/>
      <c r="D274" s="150"/>
      <c r="E274" s="289"/>
    </row>
    <row r="275" customHeight="1" spans="1:5">
      <c r="A275" s="149">
        <v>20203</v>
      </c>
      <c r="B275" s="271" t="s">
        <v>258</v>
      </c>
      <c r="C275" s="150"/>
      <c r="D275" s="150"/>
      <c r="E275" s="289"/>
    </row>
    <row r="276" s="275" customFormat="1" customHeight="1" spans="1:5">
      <c r="A276" s="149">
        <v>2020304</v>
      </c>
      <c r="B276" s="149" t="s">
        <v>259</v>
      </c>
      <c r="C276" s="150"/>
      <c r="D276" s="150"/>
      <c r="E276" s="289"/>
    </row>
    <row r="277" s="275" customFormat="1" customHeight="1" spans="1:5">
      <c r="A277" s="149">
        <v>2020306</v>
      </c>
      <c r="B277" s="149" t="s">
        <v>260</v>
      </c>
      <c r="C277" s="150"/>
      <c r="D277" s="150"/>
      <c r="E277" s="289"/>
    </row>
    <row r="278" s="275" customFormat="1" customHeight="1" spans="1:5">
      <c r="A278" s="149">
        <v>20204</v>
      </c>
      <c r="B278" s="271" t="s">
        <v>261</v>
      </c>
      <c r="C278" s="150"/>
      <c r="D278" s="150"/>
      <c r="E278" s="289"/>
    </row>
    <row r="279" s="275" customFormat="1" customHeight="1" spans="1:5">
      <c r="A279" s="149">
        <v>2020401</v>
      </c>
      <c r="B279" s="149" t="s">
        <v>262</v>
      </c>
      <c r="C279" s="150"/>
      <c r="D279" s="150"/>
      <c r="E279" s="289"/>
    </row>
    <row r="280" s="275" customFormat="1" customHeight="1" spans="1:5">
      <c r="A280" s="149">
        <v>2020402</v>
      </c>
      <c r="B280" s="149" t="s">
        <v>263</v>
      </c>
      <c r="C280" s="150"/>
      <c r="D280" s="150"/>
      <c r="E280" s="289"/>
    </row>
    <row r="281" s="275" customFormat="1" customHeight="1" spans="1:5">
      <c r="A281" s="149">
        <v>2020403</v>
      </c>
      <c r="B281" s="149" t="s">
        <v>264</v>
      </c>
      <c r="C281" s="150"/>
      <c r="D281" s="150"/>
      <c r="E281" s="289"/>
    </row>
    <row r="282" s="275" customFormat="1" customHeight="1" spans="1:5">
      <c r="A282" s="149">
        <v>2020404</v>
      </c>
      <c r="B282" s="149" t="s">
        <v>265</v>
      </c>
      <c r="C282" s="150"/>
      <c r="D282" s="150"/>
      <c r="E282" s="289"/>
    </row>
    <row r="283" s="275" customFormat="1" customHeight="1" spans="1:5">
      <c r="A283" s="149">
        <v>2020499</v>
      </c>
      <c r="B283" s="149" t="s">
        <v>266</v>
      </c>
      <c r="C283" s="150"/>
      <c r="D283" s="150"/>
      <c r="E283" s="289"/>
    </row>
    <row r="284" s="275" customFormat="1" customHeight="1" spans="1:5">
      <c r="A284" s="149">
        <v>20205</v>
      </c>
      <c r="B284" s="271" t="s">
        <v>267</v>
      </c>
      <c r="C284" s="150"/>
      <c r="D284" s="150"/>
      <c r="E284" s="289"/>
    </row>
    <row r="285" s="275" customFormat="1" customHeight="1" spans="1:5">
      <c r="A285" s="149">
        <v>2020503</v>
      </c>
      <c r="B285" s="149" t="s">
        <v>268</v>
      </c>
      <c r="C285" s="150"/>
      <c r="D285" s="150"/>
      <c r="E285" s="289"/>
    </row>
    <row r="286" s="275" customFormat="1" customHeight="1" spans="1:5">
      <c r="A286" s="149">
        <v>2020504</v>
      </c>
      <c r="B286" s="149" t="s">
        <v>269</v>
      </c>
      <c r="C286" s="150"/>
      <c r="D286" s="150"/>
      <c r="E286" s="289"/>
    </row>
    <row r="287" s="275" customFormat="1" customHeight="1" spans="1:5">
      <c r="A287" s="149">
        <v>2020505</v>
      </c>
      <c r="B287" s="149" t="s">
        <v>270</v>
      </c>
      <c r="C287" s="150"/>
      <c r="D287" s="150"/>
      <c r="E287" s="289"/>
    </row>
    <row r="288" s="275" customFormat="1" customHeight="1" spans="1:5">
      <c r="A288" s="149">
        <v>2020599</v>
      </c>
      <c r="B288" s="149" t="s">
        <v>271</v>
      </c>
      <c r="C288" s="150"/>
      <c r="D288" s="150"/>
      <c r="E288" s="289"/>
    </row>
    <row r="289" s="275" customFormat="1" customHeight="1" spans="1:5">
      <c r="A289" s="149">
        <v>20206</v>
      </c>
      <c r="B289" s="271" t="s">
        <v>272</v>
      </c>
      <c r="C289" s="150"/>
      <c r="D289" s="150"/>
      <c r="E289" s="289"/>
    </row>
    <row r="290" s="275" customFormat="1" customHeight="1" spans="1:5">
      <c r="A290" s="149">
        <v>2020601</v>
      </c>
      <c r="B290" s="149" t="s">
        <v>273</v>
      </c>
      <c r="C290" s="150"/>
      <c r="D290" s="150"/>
      <c r="E290" s="289"/>
    </row>
    <row r="291" s="275" customFormat="1" customHeight="1" spans="1:5">
      <c r="A291" s="149">
        <v>20207</v>
      </c>
      <c r="B291" s="271" t="s">
        <v>274</v>
      </c>
      <c r="C291" s="150"/>
      <c r="D291" s="150"/>
      <c r="E291" s="289"/>
    </row>
    <row r="292" s="275" customFormat="1" customHeight="1" spans="1:5">
      <c r="A292" s="149">
        <v>2020701</v>
      </c>
      <c r="B292" s="149" t="s">
        <v>275</v>
      </c>
      <c r="C292" s="150"/>
      <c r="D292" s="150"/>
      <c r="E292" s="289"/>
    </row>
    <row r="293" s="275" customFormat="1" customHeight="1" spans="1:5">
      <c r="A293" s="149">
        <v>2020702</v>
      </c>
      <c r="B293" s="149" t="s">
        <v>276</v>
      </c>
      <c r="C293" s="150"/>
      <c r="D293" s="150"/>
      <c r="E293" s="289"/>
    </row>
    <row r="294" s="275" customFormat="1" customHeight="1" spans="1:5">
      <c r="A294" s="149">
        <v>2020703</v>
      </c>
      <c r="B294" s="149" t="s">
        <v>277</v>
      </c>
      <c r="C294" s="150"/>
      <c r="D294" s="150"/>
      <c r="E294" s="289"/>
    </row>
    <row r="295" s="275" customFormat="1" customHeight="1" spans="1:5">
      <c r="A295" s="149">
        <v>2020799</v>
      </c>
      <c r="B295" s="149" t="s">
        <v>278</v>
      </c>
      <c r="C295" s="150"/>
      <c r="D295" s="150"/>
      <c r="E295" s="289"/>
    </row>
    <row r="296" s="275" customFormat="1" customHeight="1" spans="1:5">
      <c r="A296" s="149">
        <v>20208</v>
      </c>
      <c r="B296" s="271" t="s">
        <v>279</v>
      </c>
      <c r="C296" s="150"/>
      <c r="D296" s="150"/>
      <c r="E296" s="289"/>
    </row>
    <row r="297" s="275" customFormat="1" customHeight="1" spans="1:5">
      <c r="A297" s="149">
        <v>2020801</v>
      </c>
      <c r="B297" s="149" t="s">
        <v>103</v>
      </c>
      <c r="C297" s="150"/>
      <c r="D297" s="150"/>
      <c r="E297" s="289"/>
    </row>
    <row r="298" s="275" customFormat="1" customHeight="1" spans="1:5">
      <c r="A298" s="149">
        <v>2020802</v>
      </c>
      <c r="B298" s="149" t="s">
        <v>104</v>
      </c>
      <c r="C298" s="150"/>
      <c r="D298" s="150"/>
      <c r="E298" s="289"/>
    </row>
    <row r="299" s="275" customFormat="1" customHeight="1" spans="1:5">
      <c r="A299" s="149">
        <v>2020803</v>
      </c>
      <c r="B299" s="149" t="s">
        <v>105</v>
      </c>
      <c r="C299" s="150"/>
      <c r="D299" s="150"/>
      <c r="E299" s="289"/>
    </row>
    <row r="300" s="275" customFormat="1" customHeight="1" spans="1:5">
      <c r="A300" s="149">
        <v>2020850</v>
      </c>
      <c r="B300" s="149" t="s">
        <v>112</v>
      </c>
      <c r="C300" s="150"/>
      <c r="D300" s="150"/>
      <c r="E300" s="289"/>
    </row>
    <row r="301" s="275" customFormat="1" customHeight="1" spans="1:5">
      <c r="A301" s="149">
        <v>2020899</v>
      </c>
      <c r="B301" s="149" t="s">
        <v>280</v>
      </c>
      <c r="C301" s="150"/>
      <c r="D301" s="150"/>
      <c r="E301" s="289"/>
    </row>
    <row r="302" s="275" customFormat="1" customHeight="1" spans="1:5">
      <c r="A302" s="149">
        <v>20299</v>
      </c>
      <c r="B302" s="271" t="s">
        <v>281</v>
      </c>
      <c r="C302" s="150"/>
      <c r="D302" s="150"/>
      <c r="E302" s="289"/>
    </row>
    <row r="303" s="275" customFormat="1" customHeight="1" spans="1:5">
      <c r="A303" s="149">
        <v>2029901</v>
      </c>
      <c r="B303" s="149" t="s">
        <v>282</v>
      </c>
      <c r="C303" s="150"/>
      <c r="D303" s="150"/>
      <c r="E303" s="289"/>
    </row>
    <row r="304" s="275" customFormat="1" customHeight="1" spans="1:5">
      <c r="A304" s="149">
        <v>203</v>
      </c>
      <c r="B304" s="271" t="s">
        <v>283</v>
      </c>
      <c r="C304" s="150">
        <f>C305+C307+C309+C311+C321</f>
        <v>74</v>
      </c>
      <c r="D304" s="150">
        <f>D305+D307+D309+D311+D321</f>
        <v>63</v>
      </c>
      <c r="E304" s="289">
        <f>D304/C304</f>
        <v>0.851351351351351</v>
      </c>
    </row>
    <row r="305" s="275" customFormat="1" customHeight="1" spans="1:5">
      <c r="A305" s="149">
        <v>20301</v>
      </c>
      <c r="B305" s="271" t="s">
        <v>284</v>
      </c>
      <c r="C305" s="150"/>
      <c r="D305" s="150"/>
      <c r="E305" s="289"/>
    </row>
    <row r="306" s="275" customFormat="1" customHeight="1" spans="1:5">
      <c r="A306" s="149">
        <v>2030101</v>
      </c>
      <c r="B306" s="149" t="s">
        <v>285</v>
      </c>
      <c r="C306" s="150"/>
      <c r="D306" s="150"/>
      <c r="E306" s="289"/>
    </row>
    <row r="307" s="275" customFormat="1" customHeight="1" spans="1:5">
      <c r="A307" s="149">
        <v>20304</v>
      </c>
      <c r="B307" s="271" t="s">
        <v>286</v>
      </c>
      <c r="C307" s="150"/>
      <c r="D307" s="150"/>
      <c r="E307" s="289"/>
    </row>
    <row r="308" s="275" customFormat="1" customHeight="1" spans="1:5">
      <c r="A308" s="149">
        <v>2030401</v>
      </c>
      <c r="B308" s="149" t="s">
        <v>287</v>
      </c>
      <c r="C308" s="150"/>
      <c r="D308" s="150"/>
      <c r="E308" s="289"/>
    </row>
    <row r="309" s="275" customFormat="1" customHeight="1" spans="1:5">
      <c r="A309" s="149">
        <v>20305</v>
      </c>
      <c r="B309" s="271" t="s">
        <v>288</v>
      </c>
      <c r="C309" s="150"/>
      <c r="D309" s="150"/>
      <c r="E309" s="289"/>
    </row>
    <row r="310" s="275" customFormat="1" customHeight="1" spans="1:5">
      <c r="A310" s="149">
        <v>2030501</v>
      </c>
      <c r="B310" s="149" t="s">
        <v>289</v>
      </c>
      <c r="C310" s="150"/>
      <c r="D310" s="150"/>
      <c r="E310" s="289"/>
    </row>
    <row r="311" s="275" customFormat="1" customHeight="1" spans="1:5">
      <c r="A311" s="149">
        <v>20306</v>
      </c>
      <c r="B311" s="271" t="s">
        <v>290</v>
      </c>
      <c r="C311" s="150">
        <f>SUM(C312:C320)</f>
        <v>74</v>
      </c>
      <c r="D311" s="150">
        <f>SUM(D312:D320)</f>
        <v>63</v>
      </c>
      <c r="E311" s="289">
        <f>D311/C311</f>
        <v>0.851351351351351</v>
      </c>
    </row>
    <row r="312" s="275" customFormat="1" customHeight="1" spans="1:5">
      <c r="A312" s="149">
        <v>2030601</v>
      </c>
      <c r="B312" s="149" t="s">
        <v>291</v>
      </c>
      <c r="C312" s="150"/>
      <c r="D312" s="150"/>
      <c r="E312" s="289"/>
    </row>
    <row r="313" s="275" customFormat="1" customHeight="1" spans="1:5">
      <c r="A313" s="149">
        <v>2030602</v>
      </c>
      <c r="B313" s="149" t="s">
        <v>292</v>
      </c>
      <c r="C313" s="150"/>
      <c r="D313" s="150"/>
      <c r="E313" s="289"/>
    </row>
    <row r="314" s="275" customFormat="1" customHeight="1" spans="1:5">
      <c r="A314" s="149">
        <v>2030603</v>
      </c>
      <c r="B314" s="149" t="s">
        <v>293</v>
      </c>
      <c r="C314" s="150">
        <v>1</v>
      </c>
      <c r="D314" s="150">
        <v>26</v>
      </c>
      <c r="E314" s="289">
        <f>D314/C314</f>
        <v>26</v>
      </c>
    </row>
    <row r="315" s="275" customFormat="1" customHeight="1" spans="1:5">
      <c r="A315" s="149">
        <v>2030604</v>
      </c>
      <c r="B315" s="149" t="s">
        <v>294</v>
      </c>
      <c r="C315" s="150"/>
      <c r="D315" s="150"/>
      <c r="E315" s="289"/>
    </row>
    <row r="316" s="275" customFormat="1" customHeight="1" spans="1:5">
      <c r="A316" s="149">
        <v>2030605</v>
      </c>
      <c r="B316" s="149" t="s">
        <v>295</v>
      </c>
      <c r="C316" s="150"/>
      <c r="D316" s="150"/>
      <c r="E316" s="289"/>
    </row>
    <row r="317" s="275" customFormat="1" customHeight="1" spans="1:5">
      <c r="A317" s="149">
        <v>2030606</v>
      </c>
      <c r="B317" s="149" t="s">
        <v>296</v>
      </c>
      <c r="C317" s="150"/>
      <c r="D317" s="150"/>
      <c r="E317" s="289"/>
    </row>
    <row r="318" s="275" customFormat="1" customHeight="1" spans="1:5">
      <c r="A318" s="149">
        <v>2030607</v>
      </c>
      <c r="B318" s="149" t="s">
        <v>297</v>
      </c>
      <c r="C318" s="150">
        <v>73</v>
      </c>
      <c r="D318" s="150">
        <v>37</v>
      </c>
      <c r="E318" s="289">
        <f>D318/C318</f>
        <v>0.506849315068493</v>
      </c>
    </row>
    <row r="319" s="275" customFormat="1" customHeight="1" spans="1:5">
      <c r="A319" s="149">
        <v>2030608</v>
      </c>
      <c r="B319" s="149" t="s">
        <v>298</v>
      </c>
      <c r="C319" s="150"/>
      <c r="D319" s="150"/>
      <c r="E319" s="289"/>
    </row>
    <row r="320" s="275" customFormat="1" customHeight="1" spans="1:5">
      <c r="A320" s="149">
        <v>2030699</v>
      </c>
      <c r="B320" s="149" t="s">
        <v>299</v>
      </c>
      <c r="C320" s="150"/>
      <c r="D320" s="150"/>
      <c r="E320" s="289"/>
    </row>
    <row r="321" s="275" customFormat="1" customHeight="1" spans="1:5">
      <c r="A321" s="149">
        <v>20399</v>
      </c>
      <c r="B321" s="271" t="s">
        <v>300</v>
      </c>
      <c r="C321" s="150"/>
      <c r="D321" s="150"/>
      <c r="E321" s="289"/>
    </row>
    <row r="322" s="275" customFormat="1" customHeight="1" spans="1:5">
      <c r="A322" s="149">
        <v>2039901</v>
      </c>
      <c r="B322" s="149" t="s">
        <v>301</v>
      </c>
      <c r="C322" s="150"/>
      <c r="D322" s="150"/>
      <c r="E322" s="289"/>
    </row>
    <row r="323" s="275" customFormat="1" customHeight="1" spans="1:5">
      <c r="A323" s="149">
        <v>204</v>
      </c>
      <c r="B323" s="271" t="s">
        <v>302</v>
      </c>
      <c r="C323" s="150">
        <f>C324+C327+C338+C345+C353+C362+C378+C388+C398+C412</f>
        <v>5199</v>
      </c>
      <c r="D323" s="150">
        <f>D324+D327+D338+D345+D353+D362+D378+D388+D398+D412</f>
        <v>5652</v>
      </c>
      <c r="E323" s="289">
        <f>D323/C323</f>
        <v>1.08713214079631</v>
      </c>
    </row>
    <row r="324" s="275" customFormat="1" customHeight="1" spans="1:5">
      <c r="A324" s="149">
        <v>20401</v>
      </c>
      <c r="B324" s="271" t="s">
        <v>303</v>
      </c>
      <c r="C324" s="150">
        <f>SUM(C325:C326)</f>
        <v>19</v>
      </c>
      <c r="D324" s="150">
        <f>SUM(D325:D326)</f>
        <v>0</v>
      </c>
      <c r="E324" s="289">
        <f>D324/C324</f>
        <v>0</v>
      </c>
    </row>
    <row r="325" s="275" customFormat="1" customHeight="1" spans="1:5">
      <c r="A325" s="149">
        <v>2040101</v>
      </c>
      <c r="B325" s="149" t="s">
        <v>304</v>
      </c>
      <c r="C325" s="150"/>
      <c r="D325" s="150"/>
      <c r="E325" s="289"/>
    </row>
    <row r="326" s="275" customFormat="1" customHeight="1" spans="1:5">
      <c r="A326" s="149">
        <v>2040199</v>
      </c>
      <c r="B326" s="149" t="s">
        <v>305</v>
      </c>
      <c r="C326" s="150">
        <v>19</v>
      </c>
      <c r="D326" s="150"/>
      <c r="E326" s="289">
        <f>D326/C326</f>
        <v>0</v>
      </c>
    </row>
    <row r="327" s="275" customFormat="1" customHeight="1" spans="1:5">
      <c r="A327" s="149">
        <v>20402</v>
      </c>
      <c r="B327" s="271" t="s">
        <v>306</v>
      </c>
      <c r="C327" s="150">
        <f>SUM(C328:C337)</f>
        <v>4366</v>
      </c>
      <c r="D327" s="150">
        <f>SUM(D328:D337)</f>
        <v>4883</v>
      </c>
      <c r="E327" s="289">
        <f>D327/C327</f>
        <v>1.11841502519469</v>
      </c>
    </row>
    <row r="328" s="275" customFormat="1" customHeight="1" spans="1:5">
      <c r="A328" s="149">
        <v>2040201</v>
      </c>
      <c r="B328" s="149" t="s">
        <v>103</v>
      </c>
      <c r="C328" s="150">
        <v>3001</v>
      </c>
      <c r="D328" s="150">
        <v>3978</v>
      </c>
      <c r="E328" s="289">
        <f>D328/C328</f>
        <v>1.32555814728424</v>
      </c>
    </row>
    <row r="329" s="275" customFormat="1" customHeight="1" spans="1:5">
      <c r="A329" s="149">
        <v>2040202</v>
      </c>
      <c r="B329" s="149" t="s">
        <v>104</v>
      </c>
      <c r="C329" s="150">
        <v>775</v>
      </c>
      <c r="D329" s="150">
        <v>460</v>
      </c>
      <c r="E329" s="289">
        <f>D329/C329</f>
        <v>0.593548387096774</v>
      </c>
    </row>
    <row r="330" s="275" customFormat="1" customHeight="1" spans="1:5">
      <c r="A330" s="149">
        <v>2040203</v>
      </c>
      <c r="B330" s="149" t="s">
        <v>105</v>
      </c>
      <c r="C330" s="150"/>
      <c r="D330" s="150"/>
      <c r="E330" s="289"/>
    </row>
    <row r="331" s="275" customFormat="1" customHeight="1" spans="1:5">
      <c r="A331" s="149">
        <v>2040219</v>
      </c>
      <c r="B331" s="149" t="s">
        <v>144</v>
      </c>
      <c r="C331" s="150">
        <v>197</v>
      </c>
      <c r="D331" s="150">
        <v>43</v>
      </c>
      <c r="E331" s="289">
        <f t="shared" ref="E330:E335" si="6">D331/C331</f>
        <v>0.218274111675127</v>
      </c>
    </row>
    <row r="332" s="275" customFormat="1" customHeight="1" spans="1:5">
      <c r="A332" s="149">
        <v>2040220</v>
      </c>
      <c r="B332" s="149" t="s">
        <v>307</v>
      </c>
      <c r="C332" s="150"/>
      <c r="D332" s="150"/>
      <c r="E332" s="289"/>
    </row>
    <row r="333" s="275" customFormat="1" customHeight="1" spans="1:5">
      <c r="A333" s="149">
        <v>2040221</v>
      </c>
      <c r="B333" s="149" t="s">
        <v>308</v>
      </c>
      <c r="C333" s="150">
        <v>52</v>
      </c>
      <c r="D333" s="150"/>
      <c r="E333" s="289">
        <f t="shared" si="6"/>
        <v>0</v>
      </c>
    </row>
    <row r="334" s="275" customFormat="1" customHeight="1" spans="1:5">
      <c r="A334" s="149">
        <v>2040222</v>
      </c>
      <c r="B334" s="149" t="s">
        <v>309</v>
      </c>
      <c r="C334" s="150"/>
      <c r="D334" s="150"/>
      <c r="E334" s="289"/>
    </row>
    <row r="335" s="275" customFormat="1" customHeight="1" spans="1:5">
      <c r="A335" s="149">
        <v>2040223</v>
      </c>
      <c r="B335" s="149" t="s">
        <v>310</v>
      </c>
      <c r="C335" s="150">
        <v>1</v>
      </c>
      <c r="D335" s="150">
        <v>1</v>
      </c>
      <c r="E335" s="289">
        <f t="shared" si="6"/>
        <v>1</v>
      </c>
    </row>
    <row r="336" s="275" customFormat="1" customHeight="1" spans="1:5">
      <c r="A336" s="149">
        <v>2040250</v>
      </c>
      <c r="B336" s="149" t="s">
        <v>112</v>
      </c>
      <c r="C336" s="150"/>
      <c r="D336" s="150"/>
      <c r="E336" s="289"/>
    </row>
    <row r="337" s="275" customFormat="1" customHeight="1" spans="1:5">
      <c r="A337" s="149">
        <v>2040299</v>
      </c>
      <c r="B337" s="149" t="s">
        <v>311</v>
      </c>
      <c r="C337" s="150">
        <v>340</v>
      </c>
      <c r="D337" s="150">
        <v>401</v>
      </c>
      <c r="E337" s="289">
        <f>D337/C337</f>
        <v>1.17941176470588</v>
      </c>
    </row>
    <row r="338" s="275" customFormat="1" customHeight="1" spans="1:5">
      <c r="A338" s="149">
        <v>20403</v>
      </c>
      <c r="B338" s="271" t="s">
        <v>312</v>
      </c>
      <c r="C338" s="150"/>
      <c r="D338" s="150"/>
      <c r="E338" s="289"/>
    </row>
    <row r="339" s="275" customFormat="1" customHeight="1" spans="1:5">
      <c r="A339" s="149">
        <v>2040301</v>
      </c>
      <c r="B339" s="149" t="s">
        <v>103</v>
      </c>
      <c r="C339" s="150"/>
      <c r="D339" s="150"/>
      <c r="E339" s="289"/>
    </row>
    <row r="340" s="275" customFormat="1" customHeight="1" spans="1:5">
      <c r="A340" s="149">
        <v>2040302</v>
      </c>
      <c r="B340" s="149" t="s">
        <v>104</v>
      </c>
      <c r="C340" s="150"/>
      <c r="D340" s="150"/>
      <c r="E340" s="289"/>
    </row>
    <row r="341" s="275" customFormat="1" customHeight="1" spans="1:5">
      <c r="A341" s="149">
        <v>2040303</v>
      </c>
      <c r="B341" s="149" t="s">
        <v>105</v>
      </c>
      <c r="C341" s="150"/>
      <c r="D341" s="150"/>
      <c r="E341" s="289"/>
    </row>
    <row r="342" s="275" customFormat="1" customHeight="1" spans="1:5">
      <c r="A342" s="149">
        <v>2040304</v>
      </c>
      <c r="B342" s="149" t="s">
        <v>313</v>
      </c>
      <c r="C342" s="150"/>
      <c r="D342" s="150"/>
      <c r="E342" s="289"/>
    </row>
    <row r="343" s="275" customFormat="1" customHeight="1" spans="1:5">
      <c r="A343" s="149">
        <v>2040350</v>
      </c>
      <c r="B343" s="149" t="s">
        <v>112</v>
      </c>
      <c r="C343" s="150"/>
      <c r="D343" s="150"/>
      <c r="E343" s="289"/>
    </row>
    <row r="344" s="275" customFormat="1" customHeight="1" spans="1:5">
      <c r="A344" s="149">
        <v>2040399</v>
      </c>
      <c r="B344" s="149" t="s">
        <v>314</v>
      </c>
      <c r="C344" s="150"/>
      <c r="D344" s="150"/>
      <c r="E344" s="289"/>
    </row>
    <row r="345" s="275" customFormat="1" customHeight="1" spans="1:5">
      <c r="A345" s="149">
        <v>20404</v>
      </c>
      <c r="B345" s="271" t="s">
        <v>315</v>
      </c>
      <c r="C345" s="150">
        <f>SUM(C346:C352)</f>
        <v>43</v>
      </c>
      <c r="D345" s="150">
        <f>SUM(D346:D352)</f>
        <v>59</v>
      </c>
      <c r="E345" s="289">
        <f>D345/C345</f>
        <v>1.37209302325581</v>
      </c>
    </row>
    <row r="346" s="275" customFormat="1" customHeight="1" spans="1:5">
      <c r="A346" s="149">
        <v>2040401</v>
      </c>
      <c r="B346" s="149" t="s">
        <v>103</v>
      </c>
      <c r="C346" s="150">
        <v>43</v>
      </c>
      <c r="D346" s="150">
        <v>55</v>
      </c>
      <c r="E346" s="289">
        <f>D346/C346</f>
        <v>1.27906976744186</v>
      </c>
    </row>
    <row r="347" s="275" customFormat="1" customHeight="1" spans="1:5">
      <c r="A347" s="149">
        <v>2040402</v>
      </c>
      <c r="B347" s="149" t="s">
        <v>104</v>
      </c>
      <c r="C347" s="150"/>
      <c r="D347" s="150">
        <v>4</v>
      </c>
      <c r="E347" s="289"/>
    </row>
    <row r="348" s="275" customFormat="1" customHeight="1" spans="1:5">
      <c r="A348" s="149">
        <v>2040403</v>
      </c>
      <c r="B348" s="149" t="s">
        <v>105</v>
      </c>
      <c r="C348" s="150"/>
      <c r="D348" s="150"/>
      <c r="E348" s="289"/>
    </row>
    <row r="349" s="275" customFormat="1" customHeight="1" spans="1:5">
      <c r="A349" s="149">
        <v>2040409</v>
      </c>
      <c r="B349" s="149" t="s">
        <v>316</v>
      </c>
      <c r="C349" s="150"/>
      <c r="D349" s="150"/>
      <c r="E349" s="289"/>
    </row>
    <row r="350" s="275" customFormat="1" customHeight="1" spans="1:5">
      <c r="A350" s="149">
        <v>2040410</v>
      </c>
      <c r="B350" s="149" t="s">
        <v>317</v>
      </c>
      <c r="C350" s="150"/>
      <c r="D350" s="150"/>
      <c r="E350" s="289"/>
    </row>
    <row r="351" s="275" customFormat="1" customHeight="1" spans="1:5">
      <c r="A351" s="149">
        <v>2040450</v>
      </c>
      <c r="B351" s="149" t="s">
        <v>112</v>
      </c>
      <c r="C351" s="150"/>
      <c r="D351" s="150"/>
      <c r="E351" s="289"/>
    </row>
    <row r="352" s="275" customFormat="1" customHeight="1" spans="1:5">
      <c r="A352" s="149">
        <v>2040499</v>
      </c>
      <c r="B352" s="149" t="s">
        <v>318</v>
      </c>
      <c r="C352" s="150"/>
      <c r="D352" s="150"/>
      <c r="E352" s="289"/>
    </row>
    <row r="353" s="275" customFormat="1" customHeight="1" spans="1:5">
      <c r="A353" s="149">
        <v>20405</v>
      </c>
      <c r="B353" s="271" t="s">
        <v>319</v>
      </c>
      <c r="C353" s="150">
        <f>SUM(C354:C361)</f>
        <v>94</v>
      </c>
      <c r="D353" s="150">
        <f>SUM(D354:D361)</f>
        <v>97</v>
      </c>
      <c r="E353" s="289">
        <f>D353/C353</f>
        <v>1.03191489361702</v>
      </c>
    </row>
    <row r="354" s="275" customFormat="1" customHeight="1" spans="1:5">
      <c r="A354" s="149">
        <v>2040501</v>
      </c>
      <c r="B354" s="149" t="s">
        <v>103</v>
      </c>
      <c r="C354" s="150">
        <v>94</v>
      </c>
      <c r="D354" s="150">
        <v>95</v>
      </c>
      <c r="E354" s="289">
        <f>D354/C354</f>
        <v>1.01063829787234</v>
      </c>
    </row>
    <row r="355" s="275" customFormat="1" customHeight="1" spans="1:5">
      <c r="A355" s="149">
        <v>2040502</v>
      </c>
      <c r="B355" s="149" t="s">
        <v>104</v>
      </c>
      <c r="C355" s="150"/>
      <c r="D355" s="150">
        <v>2</v>
      </c>
      <c r="E355" s="289"/>
    </row>
    <row r="356" s="275" customFormat="1" customHeight="1" spans="1:5">
      <c r="A356" s="149">
        <v>2040503</v>
      </c>
      <c r="B356" s="149" t="s">
        <v>105</v>
      </c>
      <c r="C356" s="150"/>
      <c r="D356" s="150"/>
      <c r="E356" s="289"/>
    </row>
    <row r="357" s="275" customFormat="1" customHeight="1" spans="1:5">
      <c r="A357" s="149">
        <v>2040504</v>
      </c>
      <c r="B357" s="149" t="s">
        <v>320</v>
      </c>
      <c r="C357" s="150"/>
      <c r="D357" s="150"/>
      <c r="E357" s="289"/>
    </row>
    <row r="358" s="275" customFormat="1" customHeight="1" spans="1:5">
      <c r="A358" s="149">
        <v>2040505</v>
      </c>
      <c r="B358" s="149" t="s">
        <v>321</v>
      </c>
      <c r="C358" s="150"/>
      <c r="D358" s="150"/>
      <c r="E358" s="289"/>
    </row>
    <row r="359" s="275" customFormat="1" customHeight="1" spans="1:5">
      <c r="A359" s="149">
        <v>2040506</v>
      </c>
      <c r="B359" s="149" t="s">
        <v>322</v>
      </c>
      <c r="C359" s="150"/>
      <c r="D359" s="150"/>
      <c r="E359" s="289"/>
    </row>
    <row r="360" s="275" customFormat="1" customHeight="1" spans="1:5">
      <c r="A360" s="149">
        <v>2040550</v>
      </c>
      <c r="B360" s="149" t="s">
        <v>112</v>
      </c>
      <c r="C360" s="150"/>
      <c r="D360" s="150"/>
      <c r="E360" s="289"/>
    </row>
    <row r="361" s="275" customFormat="1" customHeight="1" spans="1:5">
      <c r="A361" s="149">
        <v>2040599</v>
      </c>
      <c r="B361" s="149" t="s">
        <v>323</v>
      </c>
      <c r="C361" s="150"/>
      <c r="D361" s="150"/>
      <c r="E361" s="289"/>
    </row>
    <row r="362" s="275" customFormat="1" customHeight="1" spans="1:5">
      <c r="A362" s="149">
        <v>20406</v>
      </c>
      <c r="B362" s="271" t="s">
        <v>324</v>
      </c>
      <c r="C362" s="150">
        <f>SUM(C363:C377)</f>
        <v>576</v>
      </c>
      <c r="D362" s="150">
        <f>SUM(D363:D377)</f>
        <v>607</v>
      </c>
      <c r="E362" s="289">
        <f>D362/C362</f>
        <v>1.05381944444444</v>
      </c>
    </row>
    <row r="363" s="275" customFormat="1" customHeight="1" spans="1:5">
      <c r="A363" s="149">
        <v>2040601</v>
      </c>
      <c r="B363" s="149" t="s">
        <v>103</v>
      </c>
      <c r="C363" s="150">
        <v>407</v>
      </c>
      <c r="D363" s="150">
        <v>455</v>
      </c>
      <c r="E363" s="289">
        <f>D363/C363</f>
        <v>1.11793611793612</v>
      </c>
    </row>
    <row r="364" s="275" customFormat="1" customHeight="1" spans="1:5">
      <c r="A364" s="149">
        <v>2040602</v>
      </c>
      <c r="B364" s="149" t="s">
        <v>104</v>
      </c>
      <c r="C364" s="150"/>
      <c r="D364" s="150">
        <v>4</v>
      </c>
      <c r="E364" s="289"/>
    </row>
    <row r="365" s="275" customFormat="1" customHeight="1" spans="1:5">
      <c r="A365" s="149">
        <v>2040603</v>
      </c>
      <c r="B365" s="149" t="s">
        <v>105</v>
      </c>
      <c r="C365" s="150"/>
      <c r="D365" s="150"/>
      <c r="E365" s="289"/>
    </row>
    <row r="366" s="275" customFormat="1" customHeight="1" spans="1:5">
      <c r="A366" s="149">
        <v>2040604</v>
      </c>
      <c r="B366" s="149" t="s">
        <v>325</v>
      </c>
      <c r="C366" s="150">
        <v>9</v>
      </c>
      <c r="D366" s="150">
        <v>17</v>
      </c>
      <c r="E366" s="289">
        <f>D366/C366</f>
        <v>1.88888888888889</v>
      </c>
    </row>
    <row r="367" s="275" customFormat="1" customHeight="1" spans="1:5">
      <c r="A367" s="149">
        <v>2040605</v>
      </c>
      <c r="B367" s="149" t="s">
        <v>326</v>
      </c>
      <c r="C367" s="150"/>
      <c r="D367" s="150"/>
      <c r="E367" s="289"/>
    </row>
    <row r="368" s="275" customFormat="1" customHeight="1" spans="1:5">
      <c r="A368" s="149">
        <v>2040606</v>
      </c>
      <c r="B368" s="149" t="s">
        <v>327</v>
      </c>
      <c r="C368" s="150"/>
      <c r="D368" s="150"/>
      <c r="E368" s="289"/>
    </row>
    <row r="369" s="275" customFormat="1" customHeight="1" spans="1:5">
      <c r="A369" s="149">
        <v>2040607</v>
      </c>
      <c r="B369" s="152" t="s">
        <v>328</v>
      </c>
      <c r="C369" s="150">
        <v>36</v>
      </c>
      <c r="D369" s="150">
        <v>36</v>
      </c>
      <c r="E369" s="289">
        <f>D369/C369</f>
        <v>1</v>
      </c>
    </row>
    <row r="370" s="275" customFormat="1" customHeight="1" spans="1:5">
      <c r="A370" s="149">
        <v>2040608</v>
      </c>
      <c r="B370" s="149" t="s">
        <v>329</v>
      </c>
      <c r="C370" s="150"/>
      <c r="D370" s="150"/>
      <c r="E370" s="289"/>
    </row>
    <row r="371" s="275" customFormat="1" customHeight="1" spans="1:5">
      <c r="A371" s="149">
        <v>2040609</v>
      </c>
      <c r="B371" s="149" t="s">
        <v>330</v>
      </c>
      <c r="C371" s="150"/>
      <c r="D371" s="150"/>
      <c r="E371" s="289"/>
    </row>
    <row r="372" s="275" customFormat="1" customHeight="1" spans="1:5">
      <c r="A372" s="149">
        <v>2040610</v>
      </c>
      <c r="B372" s="149" t="s">
        <v>331</v>
      </c>
      <c r="C372" s="150"/>
      <c r="D372" s="150"/>
      <c r="E372" s="289"/>
    </row>
    <row r="373" s="275" customFormat="1" customHeight="1" spans="1:5">
      <c r="A373" s="149">
        <v>2040611</v>
      </c>
      <c r="B373" s="149" t="s">
        <v>332</v>
      </c>
      <c r="C373" s="150"/>
      <c r="D373" s="150"/>
      <c r="E373" s="289"/>
    </row>
    <row r="374" s="275" customFormat="1" customHeight="1" spans="1:5">
      <c r="A374" s="149">
        <v>2040612</v>
      </c>
      <c r="B374" s="149" t="s">
        <v>333</v>
      </c>
      <c r="C374" s="150"/>
      <c r="D374" s="150"/>
      <c r="E374" s="289"/>
    </row>
    <row r="375" s="275" customFormat="1" customHeight="1" spans="1:5">
      <c r="A375" s="149">
        <v>2040613</v>
      </c>
      <c r="B375" s="149" t="s">
        <v>144</v>
      </c>
      <c r="C375" s="150"/>
      <c r="D375" s="150"/>
      <c r="E375" s="289"/>
    </row>
    <row r="376" s="275" customFormat="1" customHeight="1" spans="1:5">
      <c r="A376" s="149">
        <v>2040650</v>
      </c>
      <c r="B376" s="149" t="s">
        <v>112</v>
      </c>
      <c r="C376" s="150"/>
      <c r="D376" s="150"/>
      <c r="E376" s="289"/>
    </row>
    <row r="377" s="275" customFormat="1" customHeight="1" spans="1:5">
      <c r="A377" s="149">
        <v>2040699</v>
      </c>
      <c r="B377" s="149" t="s">
        <v>334</v>
      </c>
      <c r="C377" s="150">
        <v>124</v>
      </c>
      <c r="D377" s="150">
        <v>95</v>
      </c>
      <c r="E377" s="289">
        <f>D377/C377</f>
        <v>0.766129032258065</v>
      </c>
    </row>
    <row r="378" s="275" customFormat="1" customHeight="1" spans="1:5">
      <c r="A378" s="149">
        <v>20407</v>
      </c>
      <c r="B378" s="271" t="s">
        <v>335</v>
      </c>
      <c r="C378" s="150"/>
      <c r="D378" s="150"/>
      <c r="E378" s="289"/>
    </row>
    <row r="379" s="275" customFormat="1" customHeight="1" spans="1:5">
      <c r="A379" s="149">
        <v>2040701</v>
      </c>
      <c r="B379" s="149" t="s">
        <v>103</v>
      </c>
      <c r="C379" s="150"/>
      <c r="D379" s="150"/>
      <c r="E379" s="289"/>
    </row>
    <row r="380" s="275" customFormat="1" customHeight="1" spans="1:5">
      <c r="A380" s="149">
        <v>2040702</v>
      </c>
      <c r="B380" s="149" t="s">
        <v>104</v>
      </c>
      <c r="C380" s="150"/>
      <c r="D380" s="150"/>
      <c r="E380" s="289"/>
    </row>
    <row r="381" s="275" customFormat="1" customHeight="1" spans="1:5">
      <c r="A381" s="149">
        <v>2040703</v>
      </c>
      <c r="B381" s="149" t="s">
        <v>105</v>
      </c>
      <c r="C381" s="150"/>
      <c r="D381" s="150"/>
      <c r="E381" s="289"/>
    </row>
    <row r="382" s="275" customFormat="1" customHeight="1" spans="1:5">
      <c r="A382" s="149">
        <v>2040704</v>
      </c>
      <c r="B382" s="149" t="s">
        <v>336</v>
      </c>
      <c r="C382" s="150"/>
      <c r="D382" s="150"/>
      <c r="E382" s="289"/>
    </row>
    <row r="383" s="275" customFormat="1" customHeight="1" spans="1:5">
      <c r="A383" s="149">
        <v>2040705</v>
      </c>
      <c r="B383" s="149" t="s">
        <v>337</v>
      </c>
      <c r="C383" s="150"/>
      <c r="D383" s="150"/>
      <c r="E383" s="289"/>
    </row>
    <row r="384" s="275" customFormat="1" customHeight="1" spans="1:5">
      <c r="A384" s="149">
        <v>2040706</v>
      </c>
      <c r="B384" s="149" t="s">
        <v>338</v>
      </c>
      <c r="C384" s="150"/>
      <c r="D384" s="150"/>
      <c r="E384" s="289"/>
    </row>
    <row r="385" s="275" customFormat="1" customHeight="1" spans="1:5">
      <c r="A385" s="149">
        <v>2040707</v>
      </c>
      <c r="B385" s="149" t="s">
        <v>144</v>
      </c>
      <c r="C385" s="150"/>
      <c r="D385" s="150"/>
      <c r="E385" s="289"/>
    </row>
    <row r="386" s="275" customFormat="1" customHeight="1" spans="1:5">
      <c r="A386" s="149">
        <v>2040750</v>
      </c>
      <c r="B386" s="149" t="s">
        <v>112</v>
      </c>
      <c r="C386" s="150"/>
      <c r="D386" s="150"/>
      <c r="E386" s="289"/>
    </row>
    <row r="387" s="275" customFormat="1" customHeight="1" spans="1:5">
      <c r="A387" s="149">
        <v>2040799</v>
      </c>
      <c r="B387" s="149" t="s">
        <v>339</v>
      </c>
      <c r="C387" s="150"/>
      <c r="D387" s="150"/>
      <c r="E387" s="289"/>
    </row>
    <row r="388" s="275" customFormat="1" customHeight="1" spans="1:5">
      <c r="A388" s="149">
        <v>20408</v>
      </c>
      <c r="B388" s="271" t="s">
        <v>340</v>
      </c>
      <c r="C388" s="150"/>
      <c r="D388" s="150"/>
      <c r="E388" s="289"/>
    </row>
    <row r="389" s="275" customFormat="1" customHeight="1" spans="1:5">
      <c r="A389" s="149">
        <v>2040801</v>
      </c>
      <c r="B389" s="149" t="s">
        <v>103</v>
      </c>
      <c r="C389" s="150"/>
      <c r="D389" s="150"/>
      <c r="E389" s="289"/>
    </row>
    <row r="390" s="275" customFormat="1" customHeight="1" spans="1:5">
      <c r="A390" s="149">
        <v>2040802</v>
      </c>
      <c r="B390" s="149" t="s">
        <v>104</v>
      </c>
      <c r="C390" s="150"/>
      <c r="D390" s="150"/>
      <c r="E390" s="289"/>
    </row>
    <row r="391" s="275" customFormat="1" customHeight="1" spans="1:5">
      <c r="A391" s="149">
        <v>2040803</v>
      </c>
      <c r="B391" s="149" t="s">
        <v>105</v>
      </c>
      <c r="C391" s="150"/>
      <c r="D391" s="150"/>
      <c r="E391" s="289"/>
    </row>
    <row r="392" s="275" customFormat="1" customHeight="1" spans="1:5">
      <c r="A392" s="149">
        <v>2040804</v>
      </c>
      <c r="B392" s="149" t="s">
        <v>341</v>
      </c>
      <c r="C392" s="150"/>
      <c r="D392" s="150"/>
      <c r="E392" s="289"/>
    </row>
    <row r="393" s="275" customFormat="1" customHeight="1" spans="1:5">
      <c r="A393" s="149">
        <v>2040805</v>
      </c>
      <c r="B393" s="149" t="s">
        <v>342</v>
      </c>
      <c r="C393" s="150"/>
      <c r="D393" s="150"/>
      <c r="E393" s="289"/>
    </row>
    <row r="394" s="275" customFormat="1" customHeight="1" spans="1:5">
      <c r="A394" s="149">
        <v>2040806</v>
      </c>
      <c r="B394" s="149" t="s">
        <v>343</v>
      </c>
      <c r="C394" s="150"/>
      <c r="D394" s="150"/>
      <c r="E394" s="289"/>
    </row>
    <row r="395" s="275" customFormat="1" customHeight="1" spans="1:5">
      <c r="A395" s="149">
        <v>2040807</v>
      </c>
      <c r="B395" s="149" t="s">
        <v>144</v>
      </c>
      <c r="C395" s="150"/>
      <c r="D395" s="150"/>
      <c r="E395" s="289"/>
    </row>
    <row r="396" customHeight="1" spans="1:5">
      <c r="A396" s="149">
        <v>2040850</v>
      </c>
      <c r="B396" s="149" t="s">
        <v>112</v>
      </c>
      <c r="C396" s="150"/>
      <c r="D396" s="150"/>
      <c r="E396" s="289"/>
    </row>
    <row r="397" s="275" customFormat="1" customHeight="1" spans="1:5">
      <c r="A397" s="149">
        <v>2040899</v>
      </c>
      <c r="B397" s="149" t="s">
        <v>344</v>
      </c>
      <c r="C397" s="150"/>
      <c r="D397" s="150"/>
      <c r="E397" s="289"/>
    </row>
    <row r="398" s="275" customFormat="1" customHeight="1" spans="1:5">
      <c r="A398" s="149">
        <v>20409</v>
      </c>
      <c r="B398" s="271" t="s">
        <v>345</v>
      </c>
      <c r="C398" s="287">
        <f>SUM(C399:C405)</f>
        <v>100</v>
      </c>
      <c r="D398" s="287">
        <f>SUM(D399:D405)</f>
        <v>6</v>
      </c>
      <c r="E398" s="289">
        <f>D398/C398</f>
        <v>0.06</v>
      </c>
    </row>
    <row r="399" s="275" customFormat="1" customHeight="1" spans="1:5">
      <c r="A399" s="149">
        <v>2040901</v>
      </c>
      <c r="B399" s="149" t="s">
        <v>103</v>
      </c>
      <c r="C399" s="150"/>
      <c r="D399" s="150">
        <v>6</v>
      </c>
      <c r="E399" s="289"/>
    </row>
    <row r="400" s="275" customFormat="1" customHeight="1" spans="1:5">
      <c r="A400" s="149">
        <v>2040902</v>
      </c>
      <c r="B400" s="149" t="s">
        <v>104</v>
      </c>
      <c r="C400" s="150"/>
      <c r="D400" s="150"/>
      <c r="E400" s="289"/>
    </row>
    <row r="401" s="275" customFormat="1" customHeight="1" spans="1:5">
      <c r="A401" s="149">
        <v>2040903</v>
      </c>
      <c r="B401" s="149" t="s">
        <v>105</v>
      </c>
      <c r="C401" s="150"/>
      <c r="D401" s="150"/>
      <c r="E401" s="289"/>
    </row>
    <row r="402" s="275" customFormat="1" customHeight="1" spans="1:5">
      <c r="A402" s="149">
        <v>2040904</v>
      </c>
      <c r="B402" s="149" t="s">
        <v>346</v>
      </c>
      <c r="C402" s="150"/>
      <c r="D402" s="150"/>
      <c r="E402" s="289"/>
    </row>
    <row r="403" s="275" customFormat="1" customHeight="1" spans="1:5">
      <c r="A403" s="149">
        <v>2040905</v>
      </c>
      <c r="B403" s="149" t="s">
        <v>347</v>
      </c>
      <c r="C403" s="150">
        <v>100</v>
      </c>
      <c r="D403" s="150"/>
      <c r="E403" s="289">
        <f>D403/C403</f>
        <v>0</v>
      </c>
    </row>
    <row r="404" s="275" customFormat="1" customHeight="1" spans="1:5">
      <c r="A404" s="149">
        <v>2040950</v>
      </c>
      <c r="B404" s="149" t="s">
        <v>112</v>
      </c>
      <c r="C404" s="150"/>
      <c r="D404" s="150"/>
      <c r="E404" s="289"/>
    </row>
    <row r="405" s="275" customFormat="1" customHeight="1" spans="1:5">
      <c r="A405" s="149">
        <v>2040999</v>
      </c>
      <c r="B405" s="149" t="s">
        <v>348</v>
      </c>
      <c r="C405" s="150"/>
      <c r="D405" s="150"/>
      <c r="E405" s="289"/>
    </row>
    <row r="406" s="275" customFormat="1" customHeight="1" spans="1:5">
      <c r="A406" s="149">
        <v>20410</v>
      </c>
      <c r="B406" s="271" t="s">
        <v>349</v>
      </c>
      <c r="C406" s="150"/>
      <c r="D406" s="150"/>
      <c r="E406" s="289"/>
    </row>
    <row r="407" s="275" customFormat="1" customHeight="1" spans="1:5">
      <c r="A407" s="149">
        <v>2041001</v>
      </c>
      <c r="B407" s="149" t="s">
        <v>103</v>
      </c>
      <c r="C407" s="150"/>
      <c r="D407" s="150"/>
      <c r="E407" s="289"/>
    </row>
    <row r="408" s="275" customFormat="1" customHeight="1" spans="1:5">
      <c r="A408" s="149">
        <v>2041002</v>
      </c>
      <c r="B408" s="149" t="s">
        <v>104</v>
      </c>
      <c r="C408" s="150"/>
      <c r="D408" s="150"/>
      <c r="E408" s="289"/>
    </row>
    <row r="409" s="275" customFormat="1" customHeight="1" spans="1:5">
      <c r="A409" s="149">
        <v>2041006</v>
      </c>
      <c r="B409" s="149" t="s">
        <v>144</v>
      </c>
      <c r="C409" s="150"/>
      <c r="D409" s="150"/>
      <c r="E409" s="289"/>
    </row>
    <row r="410" s="275" customFormat="1" customHeight="1" spans="1:5">
      <c r="A410" s="149">
        <v>2041007</v>
      </c>
      <c r="B410" s="149" t="s">
        <v>350</v>
      </c>
      <c r="C410" s="150"/>
      <c r="D410" s="150"/>
      <c r="E410" s="289"/>
    </row>
    <row r="411" s="275" customFormat="1" customHeight="1" spans="1:5">
      <c r="A411" s="149">
        <v>2041099</v>
      </c>
      <c r="B411" s="149" t="s">
        <v>351</v>
      </c>
      <c r="C411" s="150"/>
      <c r="D411" s="150"/>
      <c r="E411" s="289"/>
    </row>
    <row r="412" s="275" customFormat="1" customHeight="1" spans="1:5">
      <c r="A412" s="149">
        <v>20499</v>
      </c>
      <c r="B412" s="271" t="s">
        <v>352</v>
      </c>
      <c r="C412" s="150">
        <f>SUM(C413:C415)</f>
        <v>1</v>
      </c>
      <c r="D412" s="150">
        <f>SUM(D413:D415)</f>
        <v>0</v>
      </c>
      <c r="E412" s="289">
        <f>D412/C412</f>
        <v>0</v>
      </c>
    </row>
    <row r="413" s="275" customFormat="1" customHeight="1" spans="1:5">
      <c r="A413" s="149">
        <v>2049901</v>
      </c>
      <c r="B413" s="149" t="s">
        <v>353</v>
      </c>
      <c r="C413" s="150"/>
      <c r="D413" s="150"/>
      <c r="E413" s="289"/>
    </row>
    <row r="414" s="275" customFormat="1" customHeight="1" spans="1:5">
      <c r="A414" s="149">
        <v>2049902</v>
      </c>
      <c r="B414" s="149" t="s">
        <v>354</v>
      </c>
      <c r="C414" s="150"/>
      <c r="D414" s="150"/>
      <c r="E414" s="289"/>
    </row>
    <row r="415" s="275" customFormat="1" customHeight="1" spans="1:5">
      <c r="A415" s="149">
        <v>2049999</v>
      </c>
      <c r="B415" s="152" t="s">
        <v>355</v>
      </c>
      <c r="C415" s="150">
        <v>1</v>
      </c>
      <c r="D415" s="150"/>
      <c r="E415" s="289"/>
    </row>
    <row r="416" s="275" customFormat="1" customHeight="1" spans="1:5">
      <c r="A416" s="149">
        <v>205</v>
      </c>
      <c r="B416" s="271" t="s">
        <v>356</v>
      </c>
      <c r="C416" s="150">
        <f>C417+C422+C431+C437+C443+C447+C451+C455+C461+C468</f>
        <v>13620</v>
      </c>
      <c r="D416" s="150">
        <f>D417+D422+D431+D437+D443+D447+D451+D455+D461+D468</f>
        <v>13915</v>
      </c>
      <c r="E416" s="289">
        <f>D416/C416</f>
        <v>1.02165932452276</v>
      </c>
    </row>
    <row r="417" s="275" customFormat="1" customHeight="1" spans="1:5">
      <c r="A417" s="149">
        <v>20501</v>
      </c>
      <c r="B417" s="271" t="s">
        <v>357</v>
      </c>
      <c r="C417" s="150">
        <f>SUM(C418:C421)</f>
        <v>451</v>
      </c>
      <c r="D417" s="150">
        <f>SUM(D418:D421)</f>
        <v>565</v>
      </c>
      <c r="E417" s="289">
        <f>D417/C417</f>
        <v>1.25277161862528</v>
      </c>
    </row>
    <row r="418" s="275" customFormat="1" customHeight="1" spans="1:5">
      <c r="A418" s="149">
        <v>2050101</v>
      </c>
      <c r="B418" s="149" t="s">
        <v>103</v>
      </c>
      <c r="C418" s="150">
        <v>451</v>
      </c>
      <c r="D418" s="150">
        <v>519</v>
      </c>
      <c r="E418" s="289">
        <f>D418/C418</f>
        <v>1.15077605321508</v>
      </c>
    </row>
    <row r="419" s="275" customFormat="1" customHeight="1" spans="1:5">
      <c r="A419" s="149">
        <v>2050102</v>
      </c>
      <c r="B419" s="149" t="s">
        <v>104</v>
      </c>
      <c r="C419" s="150"/>
      <c r="D419" s="150">
        <v>33</v>
      </c>
      <c r="E419" s="289"/>
    </row>
    <row r="420" s="275" customFormat="1" customHeight="1" spans="1:5">
      <c r="A420" s="149">
        <v>2050103</v>
      </c>
      <c r="B420" s="149" t="s">
        <v>105</v>
      </c>
      <c r="C420" s="150"/>
      <c r="D420" s="150"/>
      <c r="E420" s="289"/>
    </row>
    <row r="421" s="275" customFormat="1" customHeight="1" spans="1:5">
      <c r="A421" s="149">
        <v>2050199</v>
      </c>
      <c r="B421" s="149" t="s">
        <v>358</v>
      </c>
      <c r="C421" s="150"/>
      <c r="D421" s="150">
        <v>13</v>
      </c>
      <c r="E421" s="289"/>
    </row>
    <row r="422" s="275" customFormat="1" customHeight="1" spans="1:5">
      <c r="A422" s="149">
        <v>20502</v>
      </c>
      <c r="B422" s="271" t="s">
        <v>359</v>
      </c>
      <c r="C422" s="150">
        <f>SUM(C423:C430)</f>
        <v>11573</v>
      </c>
      <c r="D422" s="150">
        <f>SUM(D423:D430)</f>
        <v>12232</v>
      </c>
      <c r="E422" s="289">
        <f t="shared" ref="E422:E426" si="7">D422/C422</f>
        <v>1.05694288429966</v>
      </c>
    </row>
    <row r="423" s="275" customFormat="1" customHeight="1" spans="1:5">
      <c r="A423" s="149">
        <v>2050201</v>
      </c>
      <c r="B423" s="149" t="s">
        <v>360</v>
      </c>
      <c r="C423" s="150">
        <v>1757</v>
      </c>
      <c r="D423" s="150">
        <v>1796</v>
      </c>
      <c r="E423" s="289">
        <f t="shared" si="7"/>
        <v>1.0221969265794</v>
      </c>
    </row>
    <row r="424" s="275" customFormat="1" customHeight="1" spans="1:5">
      <c r="A424" s="149">
        <v>2050202</v>
      </c>
      <c r="B424" s="149" t="s">
        <v>361</v>
      </c>
      <c r="C424" s="150">
        <v>5293</v>
      </c>
      <c r="D424" s="150">
        <v>5111</v>
      </c>
      <c r="E424" s="289">
        <f t="shared" si="7"/>
        <v>0.965614963158889</v>
      </c>
    </row>
    <row r="425" s="275" customFormat="1" customHeight="1" spans="1:5">
      <c r="A425" s="149">
        <v>2050203</v>
      </c>
      <c r="B425" s="149" t="s">
        <v>362</v>
      </c>
      <c r="C425" s="150">
        <v>360</v>
      </c>
      <c r="D425" s="150">
        <v>2045</v>
      </c>
      <c r="E425" s="289">
        <f t="shared" si="7"/>
        <v>5.68055555555556</v>
      </c>
    </row>
    <row r="426" s="275" customFormat="1" customHeight="1" spans="1:5">
      <c r="A426" s="149">
        <v>2050204</v>
      </c>
      <c r="B426" s="149" t="s">
        <v>363</v>
      </c>
      <c r="C426" s="150">
        <v>1579</v>
      </c>
      <c r="D426" s="150">
        <v>3188</v>
      </c>
      <c r="E426" s="289">
        <f t="shared" si="7"/>
        <v>2.01899936668778</v>
      </c>
    </row>
    <row r="427" s="275" customFormat="1" customHeight="1" spans="1:5">
      <c r="A427" s="149">
        <v>2050205</v>
      </c>
      <c r="B427" s="149" t="s">
        <v>364</v>
      </c>
      <c r="C427" s="150"/>
      <c r="D427" s="150"/>
      <c r="E427" s="289"/>
    </row>
    <row r="428" s="275" customFormat="1" customHeight="1" spans="1:5">
      <c r="A428" s="149">
        <v>2050206</v>
      </c>
      <c r="B428" s="149" t="s">
        <v>365</v>
      </c>
      <c r="C428" s="150"/>
      <c r="D428" s="150"/>
      <c r="E428" s="289"/>
    </row>
    <row r="429" s="275" customFormat="1" customHeight="1" spans="1:5">
      <c r="A429" s="149">
        <v>2050207</v>
      </c>
      <c r="B429" s="149" t="s">
        <v>366</v>
      </c>
      <c r="C429" s="150"/>
      <c r="D429" s="150"/>
      <c r="E429" s="289"/>
    </row>
    <row r="430" s="275" customFormat="1" customHeight="1" spans="1:5">
      <c r="A430" s="149">
        <v>2050299</v>
      </c>
      <c r="B430" s="149" t="s">
        <v>367</v>
      </c>
      <c r="C430" s="150">
        <v>2584</v>
      </c>
      <c r="D430" s="150">
        <v>92</v>
      </c>
      <c r="E430" s="289">
        <f>D430/C430</f>
        <v>0.0356037151702786</v>
      </c>
    </row>
    <row r="431" s="275" customFormat="1" customHeight="1" spans="1:5">
      <c r="A431" s="149">
        <v>20503</v>
      </c>
      <c r="B431" s="271" t="s">
        <v>368</v>
      </c>
      <c r="C431" s="150">
        <f>SUM(C432:C436)</f>
        <v>832</v>
      </c>
      <c r="D431" s="150">
        <f>SUM(D432:D436)</f>
        <v>394</v>
      </c>
      <c r="E431" s="289">
        <f>D431/C431</f>
        <v>0.473557692307692</v>
      </c>
    </row>
    <row r="432" s="275" customFormat="1" customHeight="1" spans="1:5">
      <c r="A432" s="149">
        <v>2050301</v>
      </c>
      <c r="B432" s="149" t="s">
        <v>369</v>
      </c>
      <c r="C432" s="150"/>
      <c r="D432" s="150"/>
      <c r="E432" s="289"/>
    </row>
    <row r="433" s="275" customFormat="1" customHeight="1" spans="1:5">
      <c r="A433" s="149">
        <v>2050302</v>
      </c>
      <c r="B433" s="149" t="s">
        <v>370</v>
      </c>
      <c r="C433" s="150">
        <v>832</v>
      </c>
      <c r="D433" s="150">
        <v>394</v>
      </c>
      <c r="E433" s="289">
        <f>D433/C433</f>
        <v>0.473557692307692</v>
      </c>
    </row>
    <row r="434" s="275" customFormat="1" customHeight="1" spans="1:5">
      <c r="A434" s="149">
        <v>2050303</v>
      </c>
      <c r="B434" s="149" t="s">
        <v>371</v>
      </c>
      <c r="C434" s="150"/>
      <c r="D434" s="150"/>
      <c r="E434" s="289"/>
    </row>
    <row r="435" s="275" customFormat="1" customHeight="1" spans="1:5">
      <c r="A435" s="149">
        <v>2050305</v>
      </c>
      <c r="B435" s="149" t="s">
        <v>372</v>
      </c>
      <c r="C435" s="150"/>
      <c r="D435" s="150"/>
      <c r="E435" s="289"/>
    </row>
    <row r="436" s="275" customFormat="1" customHeight="1" spans="1:5">
      <c r="A436" s="149">
        <v>2050399</v>
      </c>
      <c r="B436" s="149" t="s">
        <v>373</v>
      </c>
      <c r="C436" s="150"/>
      <c r="D436" s="150"/>
      <c r="E436" s="289"/>
    </row>
    <row r="437" s="275" customFormat="1" customHeight="1" spans="1:5">
      <c r="A437" s="149">
        <v>20504</v>
      </c>
      <c r="B437" s="271" t="s">
        <v>374</v>
      </c>
      <c r="C437" s="150"/>
      <c r="D437" s="150"/>
      <c r="E437" s="289"/>
    </row>
    <row r="438" s="275" customFormat="1" customHeight="1" spans="1:5">
      <c r="A438" s="149">
        <v>2050401</v>
      </c>
      <c r="B438" s="149" t="s">
        <v>375</v>
      </c>
      <c r="C438" s="150"/>
      <c r="D438" s="150"/>
      <c r="E438" s="289"/>
    </row>
    <row r="439" s="275" customFormat="1" customHeight="1" spans="1:5">
      <c r="A439" s="149">
        <v>2050402</v>
      </c>
      <c r="B439" s="149" t="s">
        <v>376</v>
      </c>
      <c r="C439" s="150"/>
      <c r="D439" s="150"/>
      <c r="E439" s="289"/>
    </row>
    <row r="440" s="275" customFormat="1" customHeight="1" spans="1:5">
      <c r="A440" s="149">
        <v>2050403</v>
      </c>
      <c r="B440" s="149" t="s">
        <v>377</v>
      </c>
      <c r="C440" s="150"/>
      <c r="D440" s="150"/>
      <c r="E440" s="289"/>
    </row>
    <row r="441" s="275" customFormat="1" customHeight="1" spans="1:5">
      <c r="A441" s="149">
        <v>2050404</v>
      </c>
      <c r="B441" s="149" t="s">
        <v>378</v>
      </c>
      <c r="C441" s="150"/>
      <c r="D441" s="150"/>
      <c r="E441" s="289"/>
    </row>
    <row r="442" s="275" customFormat="1" customHeight="1" spans="1:5">
      <c r="A442" s="149">
        <v>2050499</v>
      </c>
      <c r="B442" s="149" t="s">
        <v>379</v>
      </c>
      <c r="C442" s="150"/>
      <c r="D442" s="150"/>
      <c r="E442" s="289"/>
    </row>
    <row r="443" s="275" customFormat="1" customHeight="1" spans="1:5">
      <c r="A443" s="149">
        <v>20505</v>
      </c>
      <c r="B443" s="271" t="s">
        <v>380</v>
      </c>
      <c r="C443" s="150"/>
      <c r="D443" s="150"/>
      <c r="E443" s="289"/>
    </row>
    <row r="444" s="275" customFormat="1" customHeight="1" spans="1:5">
      <c r="A444" s="149">
        <v>2050501</v>
      </c>
      <c r="B444" s="149" t="s">
        <v>381</v>
      </c>
      <c r="C444" s="150"/>
      <c r="D444" s="150"/>
      <c r="E444" s="289"/>
    </row>
    <row r="445" s="275" customFormat="1" customHeight="1" spans="1:5">
      <c r="A445" s="149">
        <v>2050502</v>
      </c>
      <c r="B445" s="149" t="s">
        <v>382</v>
      </c>
      <c r="C445" s="150"/>
      <c r="D445" s="150"/>
      <c r="E445" s="289"/>
    </row>
    <row r="446" s="275" customFormat="1" customHeight="1" spans="1:5">
      <c r="A446" s="149">
        <v>2050599</v>
      </c>
      <c r="B446" s="149" t="s">
        <v>383</v>
      </c>
      <c r="C446" s="150"/>
      <c r="D446" s="150"/>
      <c r="E446" s="289"/>
    </row>
    <row r="447" s="275" customFormat="1" customHeight="1" spans="1:5">
      <c r="A447" s="149">
        <v>20506</v>
      </c>
      <c r="B447" s="271" t="s">
        <v>384</v>
      </c>
      <c r="C447" s="287"/>
      <c r="D447" s="287"/>
      <c r="E447" s="289"/>
    </row>
    <row r="448" s="275" customFormat="1" customHeight="1" spans="1:5">
      <c r="A448" s="149">
        <v>2050601</v>
      </c>
      <c r="B448" s="149" t="s">
        <v>385</v>
      </c>
      <c r="C448" s="150"/>
      <c r="D448" s="150"/>
      <c r="E448" s="289"/>
    </row>
    <row r="449" s="275" customFormat="1" customHeight="1" spans="1:5">
      <c r="A449" s="149">
        <v>2050602</v>
      </c>
      <c r="B449" s="149" t="s">
        <v>386</v>
      </c>
      <c r="C449" s="150"/>
      <c r="D449" s="150"/>
      <c r="E449" s="289"/>
    </row>
    <row r="450" s="275" customFormat="1" customHeight="1" spans="1:5">
      <c r="A450" s="149">
        <v>2050699</v>
      </c>
      <c r="B450" s="149" t="s">
        <v>387</v>
      </c>
      <c r="C450" s="150"/>
      <c r="D450" s="150"/>
      <c r="E450" s="289"/>
    </row>
    <row r="451" s="275" customFormat="1" customHeight="1" spans="1:5">
      <c r="A451" s="149">
        <v>20507</v>
      </c>
      <c r="B451" s="271" t="s">
        <v>388</v>
      </c>
      <c r="C451" s="150"/>
      <c r="D451" s="150"/>
      <c r="E451" s="289"/>
    </row>
    <row r="452" s="275" customFormat="1" customHeight="1" spans="1:5">
      <c r="A452" s="149">
        <v>2050701</v>
      </c>
      <c r="B452" s="149" t="s">
        <v>389</v>
      </c>
      <c r="C452" s="150"/>
      <c r="D452" s="150"/>
      <c r="E452" s="289"/>
    </row>
    <row r="453" s="275" customFormat="1" customHeight="1" spans="1:5">
      <c r="A453" s="149">
        <v>2050702</v>
      </c>
      <c r="B453" s="149" t="s">
        <v>390</v>
      </c>
      <c r="C453" s="150"/>
      <c r="D453" s="150"/>
      <c r="E453" s="289"/>
    </row>
    <row r="454" s="275" customFormat="1" customHeight="1" spans="1:5">
      <c r="A454" s="149">
        <v>2050799</v>
      </c>
      <c r="B454" s="149" t="s">
        <v>391</v>
      </c>
      <c r="C454" s="150"/>
      <c r="D454" s="150"/>
      <c r="E454" s="289"/>
    </row>
    <row r="455" s="275" customFormat="1" customHeight="1" spans="1:5">
      <c r="A455" s="149">
        <v>20508</v>
      </c>
      <c r="B455" s="271" t="s">
        <v>392</v>
      </c>
      <c r="C455" s="150">
        <f>SUM(C456:C460)</f>
        <v>292</v>
      </c>
      <c r="D455" s="150">
        <f>SUM(D456:D460)</f>
        <v>389</v>
      </c>
      <c r="E455" s="289">
        <f>D455/C455</f>
        <v>1.33219178082192</v>
      </c>
    </row>
    <row r="456" s="275" customFormat="1" customHeight="1" spans="1:5">
      <c r="A456" s="149">
        <v>2050801</v>
      </c>
      <c r="B456" s="149" t="s">
        <v>393</v>
      </c>
      <c r="C456" s="150"/>
      <c r="D456" s="150"/>
      <c r="E456" s="289"/>
    </row>
    <row r="457" s="275" customFormat="1" customHeight="1" spans="1:5">
      <c r="A457" s="149">
        <v>2050802</v>
      </c>
      <c r="B457" s="149" t="s">
        <v>394</v>
      </c>
      <c r="C457" s="150">
        <v>252</v>
      </c>
      <c r="D457" s="150">
        <v>341</v>
      </c>
      <c r="E457" s="289">
        <f>D457/C457</f>
        <v>1.3531746031746</v>
      </c>
    </row>
    <row r="458" s="275" customFormat="1" customHeight="1" spans="1:5">
      <c r="A458" s="149">
        <v>2050803</v>
      </c>
      <c r="B458" s="149" t="s">
        <v>395</v>
      </c>
      <c r="C458" s="150">
        <v>40</v>
      </c>
      <c r="D458" s="150">
        <v>48</v>
      </c>
      <c r="E458" s="289">
        <f>D458/C458</f>
        <v>1.2</v>
      </c>
    </row>
    <row r="459" s="275" customFormat="1" customHeight="1" spans="1:5">
      <c r="A459" s="149">
        <v>2050804</v>
      </c>
      <c r="B459" s="149" t="s">
        <v>396</v>
      </c>
      <c r="C459" s="150"/>
      <c r="D459" s="150"/>
      <c r="E459" s="289"/>
    </row>
    <row r="460" s="275" customFormat="1" customHeight="1" spans="1:5">
      <c r="A460" s="149">
        <v>2050899</v>
      </c>
      <c r="B460" s="149" t="s">
        <v>397</v>
      </c>
      <c r="C460" s="150"/>
      <c r="D460" s="150"/>
      <c r="E460" s="289"/>
    </row>
    <row r="461" s="275" customFormat="1" customHeight="1" spans="1:5">
      <c r="A461" s="149">
        <v>20509</v>
      </c>
      <c r="B461" s="271" t="s">
        <v>398</v>
      </c>
      <c r="C461" s="150">
        <f>SUM(C462:C467)</f>
        <v>452</v>
      </c>
      <c r="D461" s="150">
        <f>SUM(D462:D467)</f>
        <v>333</v>
      </c>
      <c r="E461" s="289">
        <f>D461/C461</f>
        <v>0.736725663716814</v>
      </c>
    </row>
    <row r="462" s="275" customFormat="1" customHeight="1" spans="1:5">
      <c r="A462" s="149">
        <v>2050901</v>
      </c>
      <c r="B462" s="149" t="s">
        <v>399</v>
      </c>
      <c r="C462" s="150"/>
      <c r="D462" s="150"/>
      <c r="E462" s="289"/>
    </row>
    <row r="463" s="275" customFormat="1" customHeight="1" spans="1:5">
      <c r="A463" s="149">
        <v>2050902</v>
      </c>
      <c r="B463" s="149" t="s">
        <v>400</v>
      </c>
      <c r="C463" s="150"/>
      <c r="D463" s="150"/>
      <c r="E463" s="289"/>
    </row>
    <row r="464" s="275" customFormat="1" customHeight="1" spans="1:5">
      <c r="A464" s="149">
        <v>2050903</v>
      </c>
      <c r="B464" s="149" t="s">
        <v>401</v>
      </c>
      <c r="C464" s="150"/>
      <c r="D464" s="150"/>
      <c r="E464" s="289"/>
    </row>
    <row r="465" s="275" customFormat="1" customHeight="1" spans="1:5">
      <c r="A465" s="149">
        <v>2050904</v>
      </c>
      <c r="B465" s="149" t="s">
        <v>402</v>
      </c>
      <c r="C465" s="150"/>
      <c r="D465" s="150">
        <v>30</v>
      </c>
      <c r="E465" s="289"/>
    </row>
    <row r="466" s="275" customFormat="1" customHeight="1" spans="1:5">
      <c r="A466" s="149">
        <v>2050905</v>
      </c>
      <c r="B466" s="149" t="s">
        <v>403</v>
      </c>
      <c r="C466" s="150"/>
      <c r="D466" s="150"/>
      <c r="E466" s="289"/>
    </row>
    <row r="467" s="275" customFormat="1" customHeight="1" spans="1:5">
      <c r="A467" s="149">
        <v>2050999</v>
      </c>
      <c r="B467" s="149" t="s">
        <v>404</v>
      </c>
      <c r="C467" s="150">
        <v>452</v>
      </c>
      <c r="D467" s="150">
        <v>303</v>
      </c>
      <c r="E467" s="289">
        <f>D467/C467</f>
        <v>0.670353982300885</v>
      </c>
    </row>
    <row r="468" s="275" customFormat="1" customHeight="1" spans="1:5">
      <c r="A468" s="149">
        <v>20599</v>
      </c>
      <c r="B468" s="271" t="s">
        <v>405</v>
      </c>
      <c r="C468" s="150">
        <f>C469</f>
        <v>20</v>
      </c>
      <c r="D468" s="150">
        <f>D469</f>
        <v>2</v>
      </c>
      <c r="E468" s="289">
        <f t="shared" ref="E467:E473" si="8">D468/C468</f>
        <v>0.1</v>
      </c>
    </row>
    <row r="469" s="275" customFormat="1" customHeight="1" spans="1:5">
      <c r="A469" s="149">
        <v>2059999</v>
      </c>
      <c r="B469" s="149" t="s">
        <v>406</v>
      </c>
      <c r="C469" s="150">
        <v>20</v>
      </c>
      <c r="D469" s="150">
        <v>2</v>
      </c>
      <c r="E469" s="289">
        <f t="shared" si="8"/>
        <v>0.1</v>
      </c>
    </row>
    <row r="470" s="275" customFormat="1" customHeight="1" spans="1:5">
      <c r="A470" s="149">
        <v>206</v>
      </c>
      <c r="B470" s="271" t="s">
        <v>407</v>
      </c>
      <c r="C470" s="150">
        <f>C471+C476+C485+C491+C495+C500+C505+C512+C516+C520</f>
        <v>3627</v>
      </c>
      <c r="D470" s="150">
        <f>D471+D476+D485+D491+D495+D500+D505+D512+D516+D520</f>
        <v>2238</v>
      </c>
      <c r="E470" s="289">
        <f t="shared" si="8"/>
        <v>0.617038875103391</v>
      </c>
    </row>
    <row r="471" s="275" customFormat="1" customHeight="1" spans="1:5">
      <c r="A471" s="149">
        <v>20601</v>
      </c>
      <c r="B471" s="271" t="s">
        <v>408</v>
      </c>
      <c r="C471" s="150">
        <f>SUM(C472:C475)</f>
        <v>348</v>
      </c>
      <c r="D471" s="150">
        <f>SUM(D472:D475)</f>
        <v>646</v>
      </c>
      <c r="E471" s="289">
        <f t="shared" si="8"/>
        <v>1.85632183908046</v>
      </c>
    </row>
    <row r="472" s="275" customFormat="1" customHeight="1" spans="1:5">
      <c r="A472" s="149">
        <v>2060101</v>
      </c>
      <c r="B472" s="149" t="s">
        <v>103</v>
      </c>
      <c r="C472" s="150">
        <v>192</v>
      </c>
      <c r="D472" s="150">
        <v>73</v>
      </c>
      <c r="E472" s="289">
        <f t="shared" si="8"/>
        <v>0.380208333333333</v>
      </c>
    </row>
    <row r="473" s="275" customFormat="1" customHeight="1" spans="1:5">
      <c r="A473" s="149">
        <v>2060102</v>
      </c>
      <c r="B473" s="149" t="s">
        <v>104</v>
      </c>
      <c r="C473" s="150">
        <v>51</v>
      </c>
      <c r="D473" s="150">
        <v>12</v>
      </c>
      <c r="E473" s="289">
        <f t="shared" si="8"/>
        <v>0.235294117647059</v>
      </c>
    </row>
    <row r="474" s="275" customFormat="1" customHeight="1" spans="1:5">
      <c r="A474" s="149">
        <v>2060103</v>
      </c>
      <c r="B474" s="149" t="s">
        <v>105</v>
      </c>
      <c r="C474" s="150"/>
      <c r="D474" s="150"/>
      <c r="E474" s="289"/>
    </row>
    <row r="475" s="275" customFormat="1" customHeight="1" spans="1:5">
      <c r="A475" s="149">
        <v>2060199</v>
      </c>
      <c r="B475" s="149" t="s">
        <v>409</v>
      </c>
      <c r="C475" s="150">
        <v>105</v>
      </c>
      <c r="D475" s="150">
        <v>561</v>
      </c>
      <c r="E475" s="289">
        <f>D475/C475</f>
        <v>5.34285714285714</v>
      </c>
    </row>
    <row r="476" s="275" customFormat="1" customHeight="1" spans="1:5">
      <c r="A476" s="149">
        <v>20602</v>
      </c>
      <c r="B476" s="271" t="s">
        <v>410</v>
      </c>
      <c r="C476" s="150">
        <f>SUM(C477:C484)</f>
        <v>25</v>
      </c>
      <c r="D476" s="150">
        <f>SUM(D477:D484)</f>
        <v>50</v>
      </c>
      <c r="E476" s="289">
        <f>D476/C476</f>
        <v>2</v>
      </c>
    </row>
    <row r="477" s="275" customFormat="1" customHeight="1" spans="1:5">
      <c r="A477" s="149">
        <v>2060201</v>
      </c>
      <c r="B477" s="149" t="s">
        <v>411</v>
      </c>
      <c r="C477" s="150"/>
      <c r="D477" s="150"/>
      <c r="E477" s="289"/>
    </row>
    <row r="478" s="275" customFormat="1" customHeight="1" spans="1:5">
      <c r="A478" s="149">
        <v>2060203</v>
      </c>
      <c r="B478" s="149" t="s">
        <v>412</v>
      </c>
      <c r="C478" s="150"/>
      <c r="D478" s="150"/>
      <c r="E478" s="289"/>
    </row>
    <row r="479" s="275" customFormat="1" customHeight="1" spans="1:5">
      <c r="A479" s="149">
        <v>2060204</v>
      </c>
      <c r="B479" s="149" t="s">
        <v>413</v>
      </c>
      <c r="C479" s="150"/>
      <c r="D479" s="150"/>
      <c r="E479" s="289"/>
    </row>
    <row r="480" s="275" customFormat="1" customHeight="1" spans="1:5">
      <c r="A480" s="149">
        <v>2060205</v>
      </c>
      <c r="B480" s="149" t="s">
        <v>414</v>
      </c>
      <c r="C480" s="150"/>
      <c r="D480" s="150"/>
      <c r="E480" s="289"/>
    </row>
    <row r="481" s="275" customFormat="1" customHeight="1" spans="1:5">
      <c r="A481" s="149">
        <v>2060206</v>
      </c>
      <c r="B481" s="149" t="s">
        <v>415</v>
      </c>
      <c r="C481" s="150">
        <v>15</v>
      </c>
      <c r="D481" s="150"/>
      <c r="E481" s="289">
        <f>D481/C481</f>
        <v>0</v>
      </c>
    </row>
    <row r="482" s="275" customFormat="1" customHeight="1" spans="1:5">
      <c r="A482" s="149">
        <v>2060207</v>
      </c>
      <c r="B482" s="149" t="s">
        <v>416</v>
      </c>
      <c r="C482" s="150"/>
      <c r="D482" s="150"/>
      <c r="E482" s="289"/>
    </row>
    <row r="483" s="275" customFormat="1" customHeight="1" spans="1:5">
      <c r="A483" s="149">
        <v>2060208</v>
      </c>
      <c r="B483" s="149" t="s">
        <v>417</v>
      </c>
      <c r="C483" s="150">
        <v>10</v>
      </c>
      <c r="D483" s="150">
        <v>50</v>
      </c>
      <c r="E483" s="289">
        <f>D483/C483</f>
        <v>5</v>
      </c>
    </row>
    <row r="484" s="275" customFormat="1" customHeight="1" spans="1:5">
      <c r="A484" s="149">
        <v>2060299</v>
      </c>
      <c r="B484" s="149" t="s">
        <v>418</v>
      </c>
      <c r="C484" s="150"/>
      <c r="D484" s="150"/>
      <c r="E484" s="289"/>
    </row>
    <row r="485" s="275" customFormat="1" customHeight="1" spans="1:5">
      <c r="A485" s="149">
        <v>20603</v>
      </c>
      <c r="B485" s="271" t="s">
        <v>419</v>
      </c>
      <c r="C485" s="150">
        <f>SUM(C486:C490)</f>
        <v>0</v>
      </c>
      <c r="D485" s="150">
        <f>SUM(D486:D490)</f>
        <v>0</v>
      </c>
      <c r="E485" s="289"/>
    </row>
    <row r="486" s="275" customFormat="1" customHeight="1" spans="1:5">
      <c r="A486" s="149">
        <v>2060301</v>
      </c>
      <c r="B486" s="149" t="s">
        <v>411</v>
      </c>
      <c r="C486" s="150"/>
      <c r="D486" s="150"/>
      <c r="E486" s="289"/>
    </row>
    <row r="487" s="275" customFormat="1" customHeight="1" spans="1:5">
      <c r="A487" s="149">
        <v>2060302</v>
      </c>
      <c r="B487" s="149" t="s">
        <v>420</v>
      </c>
      <c r="C487" s="150"/>
      <c r="D487" s="150"/>
      <c r="E487" s="289"/>
    </row>
    <row r="488" s="275" customFormat="1" customHeight="1" spans="1:5">
      <c r="A488" s="149">
        <v>2060303</v>
      </c>
      <c r="B488" s="149" t="s">
        <v>421</v>
      </c>
      <c r="C488" s="150"/>
      <c r="D488" s="150"/>
      <c r="E488" s="289"/>
    </row>
    <row r="489" s="275" customFormat="1" customHeight="1" spans="1:5">
      <c r="A489" s="149">
        <v>2060304</v>
      </c>
      <c r="B489" s="149" t="s">
        <v>422</v>
      </c>
      <c r="C489" s="150"/>
      <c r="D489" s="150"/>
      <c r="E489" s="289"/>
    </row>
    <row r="490" s="275" customFormat="1" customHeight="1" spans="1:5">
      <c r="A490" s="149">
        <v>2060399</v>
      </c>
      <c r="B490" s="149" t="s">
        <v>423</v>
      </c>
      <c r="C490" s="150"/>
      <c r="D490" s="150"/>
      <c r="E490" s="289"/>
    </row>
    <row r="491" s="275" customFormat="1" customHeight="1" spans="1:5">
      <c r="A491" s="149">
        <v>20604</v>
      </c>
      <c r="B491" s="271" t="s">
        <v>424</v>
      </c>
      <c r="C491" s="150">
        <f>SUM(C492:C494)</f>
        <v>334</v>
      </c>
      <c r="D491" s="150">
        <f>SUM(D492:D494)</f>
        <v>688</v>
      </c>
      <c r="E491" s="289">
        <f>D491/C491</f>
        <v>2.05988023952096</v>
      </c>
    </row>
    <row r="492" s="275" customFormat="1" customHeight="1" spans="1:5">
      <c r="A492" s="149">
        <v>2060401</v>
      </c>
      <c r="B492" s="149" t="s">
        <v>411</v>
      </c>
      <c r="C492" s="150"/>
      <c r="D492" s="150">
        <v>15</v>
      </c>
      <c r="E492" s="289"/>
    </row>
    <row r="493" s="275" customFormat="1" customHeight="1" spans="1:5">
      <c r="A493" s="149">
        <v>2060404</v>
      </c>
      <c r="B493" s="149" t="s">
        <v>425</v>
      </c>
      <c r="C493" s="150">
        <v>334</v>
      </c>
      <c r="D493" s="150">
        <v>673</v>
      </c>
      <c r="E493" s="289">
        <f>D493/C493</f>
        <v>2.01497005988024</v>
      </c>
    </row>
    <row r="494" s="275" customFormat="1" customHeight="1" spans="1:5">
      <c r="A494" s="149">
        <v>2060499</v>
      </c>
      <c r="B494" s="149" t="s">
        <v>426</v>
      </c>
      <c r="C494" s="150"/>
      <c r="D494" s="150"/>
      <c r="E494" s="289"/>
    </row>
    <row r="495" s="275" customFormat="1" customHeight="1" spans="1:5">
      <c r="A495" s="149">
        <v>20605</v>
      </c>
      <c r="B495" s="271" t="s">
        <v>427</v>
      </c>
      <c r="C495" s="150">
        <f>SUM(C496:C499)</f>
        <v>1892</v>
      </c>
      <c r="D495" s="150">
        <f>SUM(D496:D499)</f>
        <v>300</v>
      </c>
      <c r="E495" s="289">
        <f>D495/C495</f>
        <v>0.158562367864693</v>
      </c>
    </row>
    <row r="496" s="275" customFormat="1" customHeight="1" spans="1:5">
      <c r="A496" s="149">
        <v>2060501</v>
      </c>
      <c r="B496" s="149" t="s">
        <v>411</v>
      </c>
      <c r="C496" s="150"/>
      <c r="D496" s="150"/>
      <c r="E496" s="289"/>
    </row>
    <row r="497" s="275" customFormat="1" customHeight="1" spans="1:5">
      <c r="A497" s="149">
        <v>2060502</v>
      </c>
      <c r="B497" s="149" t="s">
        <v>428</v>
      </c>
      <c r="C497" s="150">
        <v>1892</v>
      </c>
      <c r="D497" s="150">
        <v>251</v>
      </c>
      <c r="E497" s="289">
        <f>D497/C497</f>
        <v>0.132663847780127</v>
      </c>
    </row>
    <row r="498" s="275" customFormat="1" customHeight="1" spans="1:5">
      <c r="A498" s="149">
        <v>2060503</v>
      </c>
      <c r="B498" s="149" t="s">
        <v>429</v>
      </c>
      <c r="C498" s="150"/>
      <c r="D498" s="150">
        <v>49</v>
      </c>
      <c r="E498" s="289"/>
    </row>
    <row r="499" s="275" customFormat="1" customHeight="1" spans="1:5">
      <c r="A499" s="149">
        <v>2060599</v>
      </c>
      <c r="B499" s="149" t="s">
        <v>430</v>
      </c>
      <c r="C499" s="150"/>
      <c r="D499" s="150"/>
      <c r="E499" s="289"/>
    </row>
    <row r="500" s="275" customFormat="1" customHeight="1" spans="1:5">
      <c r="A500" s="149">
        <v>20606</v>
      </c>
      <c r="B500" s="271" t="s">
        <v>431</v>
      </c>
      <c r="C500" s="150">
        <f>SUM(C501:C504)</f>
        <v>0</v>
      </c>
      <c r="D500" s="150">
        <f>SUM(D501:D504)</f>
        <v>0</v>
      </c>
      <c r="E500" s="289"/>
    </row>
    <row r="501" s="275" customFormat="1" customHeight="1" spans="1:5">
      <c r="A501" s="149">
        <v>2060601</v>
      </c>
      <c r="B501" s="149" t="s">
        <v>432</v>
      </c>
      <c r="C501" s="150"/>
      <c r="D501" s="150"/>
      <c r="E501" s="289"/>
    </row>
    <row r="502" s="275" customFormat="1" customHeight="1" spans="1:5">
      <c r="A502" s="149">
        <v>2060602</v>
      </c>
      <c r="B502" s="149" t="s">
        <v>433</v>
      </c>
      <c r="C502" s="150"/>
      <c r="D502" s="150"/>
      <c r="E502" s="289"/>
    </row>
    <row r="503" s="275" customFormat="1" customHeight="1" spans="1:5">
      <c r="A503" s="149">
        <v>2060603</v>
      </c>
      <c r="B503" s="149" t="s">
        <v>434</v>
      </c>
      <c r="C503" s="150"/>
      <c r="D503" s="150"/>
      <c r="E503" s="289"/>
    </row>
    <row r="504" s="275" customFormat="1" customHeight="1" spans="1:5">
      <c r="A504" s="149">
        <v>2060699</v>
      </c>
      <c r="B504" s="149" t="s">
        <v>435</v>
      </c>
      <c r="C504" s="150"/>
      <c r="D504" s="150"/>
      <c r="E504" s="289"/>
    </row>
    <row r="505" s="275" customFormat="1" customHeight="1" spans="1:5">
      <c r="A505" s="149">
        <v>20607</v>
      </c>
      <c r="B505" s="271" t="s">
        <v>436</v>
      </c>
      <c r="C505" s="150">
        <f>SUM(C506:C511)</f>
        <v>329</v>
      </c>
      <c r="D505" s="150">
        <f>SUM(D506:D511)</f>
        <v>489</v>
      </c>
      <c r="E505" s="289">
        <f>D505/C505</f>
        <v>1.48632218844985</v>
      </c>
    </row>
    <row r="506" s="275" customFormat="1" customHeight="1" spans="1:5">
      <c r="A506" s="149">
        <v>2060701</v>
      </c>
      <c r="B506" s="149" t="s">
        <v>411</v>
      </c>
      <c r="C506" s="150"/>
      <c r="D506" s="150"/>
      <c r="E506" s="289"/>
    </row>
    <row r="507" s="275" customFormat="1" customHeight="1" spans="1:5">
      <c r="A507" s="149">
        <v>2060702</v>
      </c>
      <c r="B507" s="149" t="s">
        <v>437</v>
      </c>
      <c r="C507" s="150">
        <v>19</v>
      </c>
      <c r="D507" s="150">
        <v>19</v>
      </c>
      <c r="E507" s="289">
        <f t="shared" ref="E506:E511" si="9">D507/C507</f>
        <v>1</v>
      </c>
    </row>
    <row r="508" s="275" customFormat="1" customHeight="1" spans="1:5">
      <c r="A508" s="149">
        <v>2060703</v>
      </c>
      <c r="B508" s="149" t="s">
        <v>438</v>
      </c>
      <c r="C508" s="150">
        <v>3</v>
      </c>
      <c r="D508" s="150"/>
      <c r="E508" s="289">
        <f t="shared" si="9"/>
        <v>0</v>
      </c>
    </row>
    <row r="509" s="275" customFormat="1" customHeight="1" spans="1:5">
      <c r="A509" s="149">
        <v>2060704</v>
      </c>
      <c r="B509" s="149" t="s">
        <v>439</v>
      </c>
      <c r="C509" s="150"/>
      <c r="D509" s="150"/>
      <c r="E509" s="289"/>
    </row>
    <row r="510" s="275" customFormat="1" customHeight="1" spans="1:5">
      <c r="A510" s="149">
        <v>2060705</v>
      </c>
      <c r="B510" s="149" t="s">
        <v>440</v>
      </c>
      <c r="C510" s="150">
        <v>307</v>
      </c>
      <c r="D510" s="150">
        <v>69</v>
      </c>
      <c r="E510" s="289">
        <f t="shared" si="9"/>
        <v>0.224755700325733</v>
      </c>
    </row>
    <row r="511" s="275" customFormat="1" customHeight="1" spans="1:5">
      <c r="A511" s="149">
        <v>2060799</v>
      </c>
      <c r="B511" s="149" t="s">
        <v>441</v>
      </c>
      <c r="C511" s="150"/>
      <c r="D511" s="150">
        <v>401</v>
      </c>
      <c r="E511" s="289"/>
    </row>
    <row r="512" s="275" customFormat="1" customHeight="1" spans="1:5">
      <c r="A512" s="149">
        <v>20608</v>
      </c>
      <c r="B512" s="271" t="s">
        <v>442</v>
      </c>
      <c r="C512" s="150"/>
      <c r="D512" s="150"/>
      <c r="E512" s="289"/>
    </row>
    <row r="513" s="275" customFormat="1" customHeight="1" spans="1:5">
      <c r="A513" s="149">
        <v>2060801</v>
      </c>
      <c r="B513" s="149" t="s">
        <v>443</v>
      </c>
      <c r="C513" s="150"/>
      <c r="D513" s="150"/>
      <c r="E513" s="289"/>
    </row>
    <row r="514" s="275" customFormat="1" customHeight="1" spans="1:5">
      <c r="A514" s="149">
        <v>2060802</v>
      </c>
      <c r="B514" s="149" t="s">
        <v>444</v>
      </c>
      <c r="C514" s="150"/>
      <c r="D514" s="150"/>
      <c r="E514" s="289"/>
    </row>
    <row r="515" s="275" customFormat="1" customHeight="1" spans="1:5">
      <c r="A515" s="149">
        <v>2060899</v>
      </c>
      <c r="B515" s="149" t="s">
        <v>445</v>
      </c>
      <c r="C515" s="150"/>
      <c r="D515" s="150"/>
      <c r="E515" s="289"/>
    </row>
    <row r="516" s="275" customFormat="1" customHeight="1" spans="1:5">
      <c r="A516" s="149">
        <v>20609</v>
      </c>
      <c r="B516" s="271" t="s">
        <v>446</v>
      </c>
      <c r="C516" s="150">
        <f>SUM(C517:C519)</f>
        <v>10</v>
      </c>
      <c r="D516" s="150">
        <f>SUM(D517:D519)</f>
        <v>48</v>
      </c>
      <c r="E516" s="289">
        <f>D516/C516</f>
        <v>4.8</v>
      </c>
    </row>
    <row r="517" s="275" customFormat="1" customHeight="1" spans="1:5">
      <c r="A517" s="149">
        <v>2060901</v>
      </c>
      <c r="B517" s="149" t="s">
        <v>447</v>
      </c>
      <c r="C517" s="150">
        <v>10</v>
      </c>
      <c r="D517" s="150">
        <v>48</v>
      </c>
      <c r="E517" s="289">
        <f>D517/C517</f>
        <v>4.8</v>
      </c>
    </row>
    <row r="518" s="275" customFormat="1" customHeight="1" spans="1:5">
      <c r="A518" s="149">
        <v>2060902</v>
      </c>
      <c r="B518" s="149" t="s">
        <v>448</v>
      </c>
      <c r="C518" s="150"/>
      <c r="D518" s="150"/>
      <c r="E518" s="289"/>
    </row>
    <row r="519" s="275" customFormat="1" customHeight="1" spans="1:5">
      <c r="A519" s="149">
        <v>2060999</v>
      </c>
      <c r="B519" s="149" t="s">
        <v>449</v>
      </c>
      <c r="C519" s="150"/>
      <c r="D519" s="150"/>
      <c r="E519" s="289"/>
    </row>
    <row r="520" s="275" customFormat="1" customHeight="1" spans="1:5">
      <c r="A520" s="149">
        <v>20699</v>
      </c>
      <c r="B520" s="271" t="s">
        <v>450</v>
      </c>
      <c r="C520" s="150">
        <f>SUM(C521:C524)</f>
        <v>689</v>
      </c>
      <c r="D520" s="150">
        <f>SUM(D521:D524)</f>
        <v>17</v>
      </c>
      <c r="E520" s="289">
        <f>D520/C520</f>
        <v>0.0246734397677794</v>
      </c>
    </row>
    <row r="521" s="275" customFormat="1" customHeight="1" spans="1:5">
      <c r="A521" s="149">
        <v>2069901</v>
      </c>
      <c r="B521" s="149" t="s">
        <v>451</v>
      </c>
      <c r="C521" s="150">
        <v>64</v>
      </c>
      <c r="D521" s="150"/>
      <c r="E521" s="289">
        <f>D521/C521</f>
        <v>0</v>
      </c>
    </row>
    <row r="522" s="275" customFormat="1" customHeight="1" spans="1:5">
      <c r="A522" s="149">
        <v>2069902</v>
      </c>
      <c r="B522" s="149" t="s">
        <v>452</v>
      </c>
      <c r="C522" s="150"/>
      <c r="D522" s="150"/>
      <c r="E522" s="289"/>
    </row>
    <row r="523" s="275" customFormat="1" customHeight="1" spans="1:5">
      <c r="A523" s="149">
        <v>2069903</v>
      </c>
      <c r="B523" s="149" t="s">
        <v>453</v>
      </c>
      <c r="C523" s="150"/>
      <c r="D523" s="150"/>
      <c r="E523" s="289"/>
    </row>
    <row r="524" s="275" customFormat="1" customHeight="1" spans="1:5">
      <c r="A524" s="149">
        <v>2069999</v>
      </c>
      <c r="B524" s="149" t="s">
        <v>454</v>
      </c>
      <c r="C524" s="150">
        <v>625</v>
      </c>
      <c r="D524" s="150">
        <v>17</v>
      </c>
      <c r="E524" s="289">
        <f>D524/C524</f>
        <v>0.0272</v>
      </c>
    </row>
    <row r="525" s="275" customFormat="1" customHeight="1" spans="1:5">
      <c r="A525" s="149">
        <v>207</v>
      </c>
      <c r="B525" s="271" t="s">
        <v>455</v>
      </c>
      <c r="C525" s="150">
        <f>C526+C542+C550+C561+C570+C578</f>
        <v>11783</v>
      </c>
      <c r="D525" s="150">
        <f>D526+D542+D550+D561+D570+D578</f>
        <v>10289</v>
      </c>
      <c r="E525" s="289">
        <f>D525/C525</f>
        <v>0.87320716286175</v>
      </c>
    </row>
    <row r="526" s="275" customFormat="1" customHeight="1" spans="1:5">
      <c r="A526" s="149">
        <v>20701</v>
      </c>
      <c r="B526" s="271" t="s">
        <v>456</v>
      </c>
      <c r="C526" s="150">
        <f>SUM(C527:C541)</f>
        <v>8868</v>
      </c>
      <c r="D526" s="150">
        <f>SUM(D527:D541)</f>
        <v>8511</v>
      </c>
      <c r="E526" s="289">
        <f>D526/C526</f>
        <v>0.959742895805142</v>
      </c>
    </row>
    <row r="527" s="275" customFormat="1" customHeight="1" spans="1:5">
      <c r="A527" s="149">
        <v>2070101</v>
      </c>
      <c r="B527" s="149" t="s">
        <v>103</v>
      </c>
      <c r="C527" s="150">
        <v>745</v>
      </c>
      <c r="D527" s="150">
        <v>790</v>
      </c>
      <c r="E527" s="289">
        <f>D527/C527</f>
        <v>1.06040268456376</v>
      </c>
    </row>
    <row r="528" s="275" customFormat="1" customHeight="1" spans="1:5">
      <c r="A528" s="149">
        <v>2070102</v>
      </c>
      <c r="B528" s="149" t="s">
        <v>104</v>
      </c>
      <c r="C528" s="150">
        <v>212</v>
      </c>
      <c r="D528" s="150">
        <v>217</v>
      </c>
      <c r="E528" s="289">
        <f>D528/C528</f>
        <v>1.02358490566038</v>
      </c>
    </row>
    <row r="529" s="275" customFormat="1" customHeight="1" spans="1:5">
      <c r="A529" s="149">
        <v>2070103</v>
      </c>
      <c r="B529" s="149" t="s">
        <v>105</v>
      </c>
      <c r="C529" s="150"/>
      <c r="D529" s="150"/>
      <c r="E529" s="289"/>
    </row>
    <row r="530" s="275" customFormat="1" customHeight="1" spans="1:5">
      <c r="A530" s="149">
        <v>2070104</v>
      </c>
      <c r="B530" s="149" t="s">
        <v>457</v>
      </c>
      <c r="C530" s="150">
        <v>96</v>
      </c>
      <c r="D530" s="150">
        <v>91</v>
      </c>
      <c r="E530" s="289">
        <f>D530/C530</f>
        <v>0.947916666666667</v>
      </c>
    </row>
    <row r="531" s="275" customFormat="1" customHeight="1" spans="1:5">
      <c r="A531" s="149">
        <v>2070105</v>
      </c>
      <c r="B531" s="149" t="s">
        <v>458</v>
      </c>
      <c r="C531" s="150">
        <v>202</v>
      </c>
      <c r="D531" s="150">
        <v>247</v>
      </c>
      <c r="E531" s="289">
        <f>D531/C531</f>
        <v>1.22277227722772</v>
      </c>
    </row>
    <row r="532" s="275" customFormat="1" customHeight="1" spans="1:5">
      <c r="A532" s="149">
        <v>2070106</v>
      </c>
      <c r="B532" s="149" t="s">
        <v>459</v>
      </c>
      <c r="C532" s="150">
        <v>28</v>
      </c>
      <c r="D532" s="150"/>
      <c r="E532" s="289"/>
    </row>
    <row r="533" s="275" customFormat="1" customHeight="1" spans="1:5">
      <c r="A533" s="149">
        <v>2070107</v>
      </c>
      <c r="B533" s="149" t="s">
        <v>460</v>
      </c>
      <c r="C533" s="150">
        <v>527</v>
      </c>
      <c r="D533" s="150">
        <v>558</v>
      </c>
      <c r="E533" s="289">
        <f t="shared" ref="E533:E542" si="10">D533/C533</f>
        <v>1.05882352941176</v>
      </c>
    </row>
    <row r="534" s="275" customFormat="1" customHeight="1" spans="1:5">
      <c r="A534" s="149">
        <v>2070108</v>
      </c>
      <c r="B534" s="149" t="s">
        <v>461</v>
      </c>
      <c r="C534" s="150">
        <v>75</v>
      </c>
      <c r="D534" s="150">
        <v>55</v>
      </c>
      <c r="E534" s="289">
        <f t="shared" si="10"/>
        <v>0.733333333333333</v>
      </c>
    </row>
    <row r="535" s="275" customFormat="1" customHeight="1" spans="1:5">
      <c r="A535" s="149">
        <v>2070109</v>
      </c>
      <c r="B535" s="149" t="s">
        <v>462</v>
      </c>
      <c r="C535" s="150">
        <v>85</v>
      </c>
      <c r="D535" s="150">
        <v>184</v>
      </c>
      <c r="E535" s="289">
        <f t="shared" si="10"/>
        <v>2.16470588235294</v>
      </c>
    </row>
    <row r="536" s="275" customFormat="1" customHeight="1" spans="1:5">
      <c r="A536" s="149">
        <v>2070110</v>
      </c>
      <c r="B536" s="149" t="s">
        <v>463</v>
      </c>
      <c r="C536" s="150"/>
      <c r="D536" s="150"/>
      <c r="E536" s="289"/>
    </row>
    <row r="537" s="275" customFormat="1" customHeight="1" spans="1:5">
      <c r="A537" s="149">
        <v>2070111</v>
      </c>
      <c r="B537" s="149" t="s">
        <v>464</v>
      </c>
      <c r="C537" s="150">
        <v>5</v>
      </c>
      <c r="D537" s="150">
        <v>74</v>
      </c>
      <c r="E537" s="289">
        <f t="shared" si="10"/>
        <v>14.8</v>
      </c>
    </row>
    <row r="538" s="275" customFormat="1" customHeight="1" spans="1:5">
      <c r="A538" s="149">
        <v>2070112</v>
      </c>
      <c r="B538" s="149" t="s">
        <v>465</v>
      </c>
      <c r="C538" s="150"/>
      <c r="D538" s="150"/>
      <c r="E538" s="289"/>
    </row>
    <row r="539" s="275" customFormat="1" customHeight="1" spans="1:5">
      <c r="A539" s="149">
        <v>2070113</v>
      </c>
      <c r="B539" s="149" t="s">
        <v>466</v>
      </c>
      <c r="C539" s="150">
        <v>75</v>
      </c>
      <c r="D539" s="150">
        <v>228</v>
      </c>
      <c r="E539" s="289">
        <f t="shared" si="10"/>
        <v>3.04</v>
      </c>
    </row>
    <row r="540" s="275" customFormat="1" customHeight="1" spans="1:5">
      <c r="A540" s="149">
        <v>2070114</v>
      </c>
      <c r="B540" s="149" t="s">
        <v>467</v>
      </c>
      <c r="C540" s="150">
        <v>5541</v>
      </c>
      <c r="D540" s="150">
        <v>1068</v>
      </c>
      <c r="E540" s="289">
        <f t="shared" si="10"/>
        <v>0.192744991878722</v>
      </c>
    </row>
    <row r="541" s="275" customFormat="1" customHeight="1" spans="1:5">
      <c r="A541" s="149">
        <v>2070199</v>
      </c>
      <c r="B541" s="149" t="s">
        <v>468</v>
      </c>
      <c r="C541" s="150">
        <v>1277</v>
      </c>
      <c r="D541" s="150">
        <v>4999</v>
      </c>
      <c r="E541" s="289">
        <f t="shared" si="10"/>
        <v>3.91464369616288</v>
      </c>
    </row>
    <row r="542" s="275" customFormat="1" customHeight="1" spans="1:5">
      <c r="A542" s="149">
        <v>20702</v>
      </c>
      <c r="B542" s="271" t="s">
        <v>469</v>
      </c>
      <c r="C542" s="150">
        <f>SUM(C543:C549)</f>
        <v>516</v>
      </c>
      <c r="D542" s="150">
        <f>SUM(D543:D549)</f>
        <v>661</v>
      </c>
      <c r="E542" s="289">
        <f t="shared" si="10"/>
        <v>1.28100775193798</v>
      </c>
    </row>
    <row r="543" s="275" customFormat="1" customHeight="1" spans="1:5">
      <c r="A543" s="149">
        <v>2070201</v>
      </c>
      <c r="B543" s="149" t="s">
        <v>103</v>
      </c>
      <c r="C543" s="150"/>
      <c r="D543" s="150"/>
      <c r="E543" s="289"/>
    </row>
    <row r="544" s="275" customFormat="1" customHeight="1" spans="1:5">
      <c r="A544" s="149">
        <v>2070202</v>
      </c>
      <c r="B544" s="149" t="s">
        <v>104</v>
      </c>
      <c r="C544" s="150">
        <v>25</v>
      </c>
      <c r="D544" s="150">
        <v>12</v>
      </c>
      <c r="E544" s="289">
        <f>D544/C544</f>
        <v>0.48</v>
      </c>
    </row>
    <row r="545" s="275" customFormat="1" customHeight="1" spans="1:5">
      <c r="A545" s="149">
        <v>2070203</v>
      </c>
      <c r="B545" s="149" t="s">
        <v>105</v>
      </c>
      <c r="C545" s="150"/>
      <c r="D545" s="150"/>
      <c r="E545" s="289"/>
    </row>
    <row r="546" s="275" customFormat="1" customHeight="1" spans="1:5">
      <c r="A546" s="149">
        <v>2070204</v>
      </c>
      <c r="B546" s="149" t="s">
        <v>470</v>
      </c>
      <c r="C546" s="150">
        <v>256</v>
      </c>
      <c r="D546" s="150">
        <v>468</v>
      </c>
      <c r="E546" s="289">
        <f>D546/C546</f>
        <v>1.828125</v>
      </c>
    </row>
    <row r="547" s="275" customFormat="1" customHeight="1" spans="1:5">
      <c r="A547" s="149">
        <v>2070205</v>
      </c>
      <c r="B547" s="149" t="s">
        <v>471</v>
      </c>
      <c r="C547" s="150">
        <v>222</v>
      </c>
      <c r="D547" s="150">
        <v>173</v>
      </c>
      <c r="E547" s="289">
        <f>D547/C547</f>
        <v>0.779279279279279</v>
      </c>
    </row>
    <row r="548" s="275" customFormat="1" customHeight="1" spans="1:5">
      <c r="A548" s="149">
        <v>2070206</v>
      </c>
      <c r="B548" s="149" t="s">
        <v>472</v>
      </c>
      <c r="C548" s="150"/>
      <c r="D548" s="150"/>
      <c r="E548" s="289"/>
    </row>
    <row r="549" s="275" customFormat="1" customHeight="1" spans="1:5">
      <c r="A549" s="149">
        <v>2070299</v>
      </c>
      <c r="B549" s="149" t="s">
        <v>473</v>
      </c>
      <c r="C549" s="150">
        <v>13</v>
      </c>
      <c r="D549" s="150">
        <v>8</v>
      </c>
      <c r="E549" s="289">
        <f>D549/C549</f>
        <v>0.615384615384615</v>
      </c>
    </row>
    <row r="550" s="275" customFormat="1" customHeight="1" spans="1:5">
      <c r="A550" s="149">
        <v>20703</v>
      </c>
      <c r="B550" s="271" t="s">
        <v>474</v>
      </c>
      <c r="C550" s="150">
        <f>SUM(C551:C560)</f>
        <v>602</v>
      </c>
      <c r="D550" s="150">
        <f>SUM(D551:D560)</f>
        <v>338</v>
      </c>
      <c r="E550" s="289">
        <f>D550/C550</f>
        <v>0.561461794019934</v>
      </c>
    </row>
    <row r="551" s="275" customFormat="1" customHeight="1" spans="1:5">
      <c r="A551" s="149">
        <v>2070301</v>
      </c>
      <c r="B551" s="149" t="s">
        <v>103</v>
      </c>
      <c r="C551" s="150">
        <v>114</v>
      </c>
      <c r="D551" s="150">
        <v>122</v>
      </c>
      <c r="E551" s="289">
        <f>D551/C551</f>
        <v>1.07017543859649</v>
      </c>
    </row>
    <row r="552" s="275" customFormat="1" customHeight="1" spans="1:5">
      <c r="A552" s="149">
        <v>2070302</v>
      </c>
      <c r="B552" s="149" t="s">
        <v>104</v>
      </c>
      <c r="C552" s="150"/>
      <c r="D552" s="150"/>
      <c r="E552" s="289"/>
    </row>
    <row r="553" s="275" customFormat="1" customHeight="1" spans="1:5">
      <c r="A553" s="149">
        <v>2070303</v>
      </c>
      <c r="B553" s="149" t="s">
        <v>105</v>
      </c>
      <c r="C553" s="150"/>
      <c r="D553" s="150"/>
      <c r="E553" s="289"/>
    </row>
    <row r="554" s="275" customFormat="1" customHeight="1" spans="1:5">
      <c r="A554" s="149">
        <v>2070304</v>
      </c>
      <c r="B554" s="149" t="s">
        <v>475</v>
      </c>
      <c r="C554" s="150"/>
      <c r="D554" s="150"/>
      <c r="E554" s="289"/>
    </row>
    <row r="555" s="275" customFormat="1" customHeight="1" spans="1:5">
      <c r="A555" s="149">
        <v>2070305</v>
      </c>
      <c r="B555" s="149" t="s">
        <v>476</v>
      </c>
      <c r="C555" s="150"/>
      <c r="D555" s="150">
        <v>96</v>
      </c>
      <c r="E555" s="289"/>
    </row>
    <row r="556" s="275" customFormat="1" customHeight="1" spans="1:5">
      <c r="A556" s="149">
        <v>2070306</v>
      </c>
      <c r="B556" s="149" t="s">
        <v>477</v>
      </c>
      <c r="C556" s="150"/>
      <c r="D556" s="150"/>
      <c r="E556" s="289"/>
    </row>
    <row r="557" s="275" customFormat="1" customHeight="1" spans="1:5">
      <c r="A557" s="149">
        <v>2070307</v>
      </c>
      <c r="B557" s="149" t="s">
        <v>478</v>
      </c>
      <c r="C557" s="150">
        <v>282</v>
      </c>
      <c r="D557" s="150">
        <v>70</v>
      </c>
      <c r="E557" s="289">
        <f>D557/C557</f>
        <v>0.24822695035461</v>
      </c>
    </row>
    <row r="558" s="275" customFormat="1" customHeight="1" spans="1:5">
      <c r="A558" s="149">
        <v>2070308</v>
      </c>
      <c r="B558" s="149" t="s">
        <v>479</v>
      </c>
      <c r="C558" s="150">
        <v>10</v>
      </c>
      <c r="D558" s="150">
        <v>10</v>
      </c>
      <c r="E558" s="289">
        <f>D558/C558</f>
        <v>1</v>
      </c>
    </row>
    <row r="559" s="275" customFormat="1" customHeight="1" spans="1:5">
      <c r="A559" s="149">
        <v>2070309</v>
      </c>
      <c r="B559" s="149" t="s">
        <v>480</v>
      </c>
      <c r="C559" s="150">
        <v>29</v>
      </c>
      <c r="D559" s="150">
        <v>16</v>
      </c>
      <c r="E559" s="289">
        <f>D559/C559</f>
        <v>0.551724137931034</v>
      </c>
    </row>
    <row r="560" s="275" customFormat="1" customHeight="1" spans="1:5">
      <c r="A560" s="149">
        <v>2070399</v>
      </c>
      <c r="B560" s="149" t="s">
        <v>481</v>
      </c>
      <c r="C560" s="150">
        <v>167</v>
      </c>
      <c r="D560" s="150">
        <v>24</v>
      </c>
      <c r="E560" s="289">
        <f>D560/C560</f>
        <v>0.143712574850299</v>
      </c>
    </row>
    <row r="561" s="275" customFormat="1" customHeight="1" spans="1:5">
      <c r="A561" s="149">
        <v>20706</v>
      </c>
      <c r="B561" s="244" t="s">
        <v>482</v>
      </c>
      <c r="C561" s="150"/>
      <c r="D561" s="150">
        <f>SUM(D562:D569)</f>
        <v>8</v>
      </c>
      <c r="E561" s="289"/>
    </row>
    <row r="562" s="275" customFormat="1" customHeight="1" spans="1:5">
      <c r="A562" s="149">
        <v>2070601</v>
      </c>
      <c r="B562" s="245" t="s">
        <v>103</v>
      </c>
      <c r="C562" s="150"/>
      <c r="D562" s="150"/>
      <c r="E562" s="289"/>
    </row>
    <row r="563" s="275" customFormat="1" customHeight="1" spans="1:5">
      <c r="A563" s="149">
        <v>2070602</v>
      </c>
      <c r="B563" s="245" t="s">
        <v>104</v>
      </c>
      <c r="C563" s="150"/>
      <c r="D563" s="150">
        <v>8</v>
      </c>
      <c r="E563" s="289"/>
    </row>
    <row r="564" s="275" customFormat="1" customHeight="1" spans="1:5">
      <c r="A564" s="149">
        <v>2070603</v>
      </c>
      <c r="B564" s="245" t="s">
        <v>105</v>
      </c>
      <c r="C564" s="150"/>
      <c r="D564" s="150"/>
      <c r="E564" s="289"/>
    </row>
    <row r="565" s="275" customFormat="1" customHeight="1" spans="1:5">
      <c r="A565" s="149">
        <v>2070604</v>
      </c>
      <c r="B565" s="245" t="s">
        <v>483</v>
      </c>
      <c r="C565" s="150"/>
      <c r="D565" s="150"/>
      <c r="E565" s="289"/>
    </row>
    <row r="566" s="275" customFormat="1" customHeight="1" spans="1:5">
      <c r="A566" s="149">
        <v>2070605</v>
      </c>
      <c r="B566" s="245" t="s">
        <v>484</v>
      </c>
      <c r="C566" s="150"/>
      <c r="D566" s="150"/>
      <c r="E566" s="289"/>
    </row>
    <row r="567" s="275" customFormat="1" customHeight="1" spans="1:5">
      <c r="A567" s="149">
        <v>2070606</v>
      </c>
      <c r="B567" s="245" t="s">
        <v>485</v>
      </c>
      <c r="C567" s="150"/>
      <c r="D567" s="150"/>
      <c r="E567" s="289"/>
    </row>
    <row r="568" s="275" customFormat="1" customHeight="1" spans="1:5">
      <c r="A568" s="149">
        <v>2070607</v>
      </c>
      <c r="B568" s="245" t="s">
        <v>486</v>
      </c>
      <c r="C568" s="150"/>
      <c r="D568" s="150"/>
      <c r="E568" s="289"/>
    </row>
    <row r="569" s="275" customFormat="1" customHeight="1" spans="1:5">
      <c r="A569" s="149">
        <v>2070699</v>
      </c>
      <c r="B569" s="245" t="s">
        <v>487</v>
      </c>
      <c r="C569" s="150"/>
      <c r="D569" s="150"/>
      <c r="E569" s="289"/>
    </row>
    <row r="570" s="275" customFormat="1" customHeight="1" spans="1:5">
      <c r="A570" s="149">
        <v>20708</v>
      </c>
      <c r="B570" s="244" t="s">
        <v>488</v>
      </c>
      <c r="C570" s="150">
        <f>SUM(C571:C577)</f>
        <v>862</v>
      </c>
      <c r="D570" s="150">
        <f>SUM(D571:D577)</f>
        <v>529</v>
      </c>
      <c r="E570" s="289">
        <f>D570/C570</f>
        <v>0.61368909512761</v>
      </c>
    </row>
    <row r="571" s="275" customFormat="1" customHeight="1" spans="1:5">
      <c r="A571" s="149">
        <v>2070801</v>
      </c>
      <c r="B571" s="245" t="s">
        <v>103</v>
      </c>
      <c r="C571" s="150">
        <v>302</v>
      </c>
      <c r="D571" s="150">
        <v>334</v>
      </c>
      <c r="E571" s="289">
        <f>D571/C571</f>
        <v>1.10596026490066</v>
      </c>
    </row>
    <row r="572" s="275" customFormat="1" customHeight="1" spans="1:5">
      <c r="A572" s="149">
        <v>2070802</v>
      </c>
      <c r="B572" s="245" t="s">
        <v>104</v>
      </c>
      <c r="C572" s="150">
        <v>97</v>
      </c>
      <c r="D572" s="150">
        <v>115</v>
      </c>
      <c r="E572" s="289">
        <f>D572/C572</f>
        <v>1.18556701030928</v>
      </c>
    </row>
    <row r="573" s="275" customFormat="1" customHeight="1" spans="1:5">
      <c r="A573" s="149">
        <v>2070803</v>
      </c>
      <c r="B573" s="245" t="s">
        <v>105</v>
      </c>
      <c r="C573" s="150"/>
      <c r="D573" s="150"/>
      <c r="E573" s="289"/>
    </row>
    <row r="574" s="275" customFormat="1" customHeight="1" spans="1:5">
      <c r="A574" s="149">
        <v>2070806</v>
      </c>
      <c r="B574" s="245" t="s">
        <v>489</v>
      </c>
      <c r="C574" s="150"/>
      <c r="D574" s="150"/>
      <c r="E574" s="289"/>
    </row>
    <row r="575" s="275" customFormat="1" customHeight="1" spans="1:5">
      <c r="A575" s="149">
        <v>2070807</v>
      </c>
      <c r="B575" s="245" t="s">
        <v>490</v>
      </c>
      <c r="C575" s="150"/>
      <c r="D575" s="150"/>
      <c r="E575" s="289"/>
    </row>
    <row r="576" s="275" customFormat="1" customHeight="1" spans="1:5">
      <c r="A576" s="149">
        <v>2070808</v>
      </c>
      <c r="B576" s="245" t="s">
        <v>491</v>
      </c>
      <c r="C576" s="150">
        <v>29</v>
      </c>
      <c r="D576" s="150">
        <v>6</v>
      </c>
      <c r="E576" s="289">
        <f>D576/C576</f>
        <v>0.206896551724138</v>
      </c>
    </row>
    <row r="577" s="275" customFormat="1" customHeight="1" spans="1:5">
      <c r="A577" s="149">
        <v>2070899</v>
      </c>
      <c r="B577" s="245" t="s">
        <v>492</v>
      </c>
      <c r="C577" s="150">
        <v>434</v>
      </c>
      <c r="D577" s="150">
        <v>74</v>
      </c>
      <c r="E577" s="289">
        <f>D577/C577</f>
        <v>0.170506912442396</v>
      </c>
    </row>
    <row r="578" s="275" customFormat="1" customHeight="1" spans="1:5">
      <c r="A578" s="149">
        <v>20799</v>
      </c>
      <c r="B578" s="271" t="s">
        <v>493</v>
      </c>
      <c r="C578" s="150">
        <f>SUM(C579:C581)</f>
        <v>935</v>
      </c>
      <c r="D578" s="150">
        <f>SUM(D579:D581)</f>
        <v>242</v>
      </c>
      <c r="E578" s="289">
        <f>D578/C578</f>
        <v>0.258823529411765</v>
      </c>
    </row>
    <row r="579" s="275" customFormat="1" customHeight="1" spans="1:5">
      <c r="A579" s="149">
        <v>2079902</v>
      </c>
      <c r="B579" s="149" t="s">
        <v>494</v>
      </c>
      <c r="C579" s="150">
        <v>3</v>
      </c>
      <c r="D579" s="150"/>
      <c r="E579" s="289"/>
    </row>
    <row r="580" s="275" customFormat="1" customHeight="1" spans="1:5">
      <c r="A580" s="149">
        <v>2079903</v>
      </c>
      <c r="B580" s="149" t="s">
        <v>495</v>
      </c>
      <c r="C580" s="150"/>
      <c r="D580" s="150">
        <v>97</v>
      </c>
      <c r="E580" s="289"/>
    </row>
    <row r="581" s="275" customFormat="1" customHeight="1" spans="1:5">
      <c r="A581" s="149">
        <v>2079999</v>
      </c>
      <c r="B581" s="149" t="s">
        <v>496</v>
      </c>
      <c r="C581" s="150">
        <v>932</v>
      </c>
      <c r="D581" s="150">
        <v>145</v>
      </c>
      <c r="E581" s="289">
        <f t="shared" ref="E581:E585" si="11">D581/C581</f>
        <v>0.155579399141631</v>
      </c>
    </row>
    <row r="582" s="275" customFormat="1" customHeight="1" spans="1:5">
      <c r="A582" s="149">
        <v>208</v>
      </c>
      <c r="B582" s="271" t="s">
        <v>497</v>
      </c>
      <c r="C582" s="150">
        <f>C583+C598+C606+C608+C617+C621+C631+C641+C648+C656+C665+C670+C673+C676+C679+C682+C685+C689+C694+C702+C705</f>
        <v>18474</v>
      </c>
      <c r="D582" s="150">
        <f>D583+D598+D606+D608+D617+D621+D631+D641+D648+D656+D665+D670+D673+D676+D679+D682+D685+D689+D694+D702+D705</f>
        <v>17447</v>
      </c>
      <c r="E582" s="289">
        <f t="shared" si="11"/>
        <v>0.944408357691891</v>
      </c>
    </row>
    <row r="583" s="275" customFormat="1" customHeight="1" spans="1:5">
      <c r="A583" s="149">
        <v>20801</v>
      </c>
      <c r="B583" s="271" t="s">
        <v>498</v>
      </c>
      <c r="C583" s="150">
        <f>SUM(C584:C597)</f>
        <v>811</v>
      </c>
      <c r="D583" s="150">
        <f>SUM(D584:D597)</f>
        <v>1034</v>
      </c>
      <c r="E583" s="289">
        <f t="shared" si="11"/>
        <v>1.27496917385943</v>
      </c>
    </row>
    <row r="584" s="275" customFormat="1" customHeight="1" spans="1:5">
      <c r="A584" s="149">
        <v>2080101</v>
      </c>
      <c r="B584" s="149" t="s">
        <v>103</v>
      </c>
      <c r="C584" s="150">
        <v>614</v>
      </c>
      <c r="D584" s="150">
        <v>781</v>
      </c>
      <c r="E584" s="289">
        <f t="shared" si="11"/>
        <v>1.27198697068404</v>
      </c>
    </row>
    <row r="585" s="275" customFormat="1" customHeight="1" spans="1:5">
      <c r="A585" s="149">
        <v>2080102</v>
      </c>
      <c r="B585" s="149" t="s">
        <v>104</v>
      </c>
      <c r="C585" s="150">
        <v>29</v>
      </c>
      <c r="D585" s="150">
        <v>26</v>
      </c>
      <c r="E585" s="289">
        <f t="shared" si="11"/>
        <v>0.896551724137931</v>
      </c>
    </row>
    <row r="586" s="275" customFormat="1" customHeight="1" spans="1:5">
      <c r="A586" s="149">
        <v>2080103</v>
      </c>
      <c r="B586" s="149" t="s">
        <v>105</v>
      </c>
      <c r="C586" s="150"/>
      <c r="D586" s="150"/>
      <c r="E586" s="289"/>
    </row>
    <row r="587" s="275" customFormat="1" customHeight="1" spans="1:5">
      <c r="A587" s="149">
        <v>2080104</v>
      </c>
      <c r="B587" s="149" t="s">
        <v>499</v>
      </c>
      <c r="C587" s="150"/>
      <c r="D587" s="150"/>
      <c r="E587" s="289"/>
    </row>
    <row r="588" s="275" customFormat="1" customHeight="1" spans="1:5">
      <c r="A588" s="149">
        <v>2080105</v>
      </c>
      <c r="B588" s="149" t="s">
        <v>500</v>
      </c>
      <c r="C588" s="150"/>
      <c r="D588" s="150"/>
      <c r="E588" s="289"/>
    </row>
    <row r="589" s="275" customFormat="1" customHeight="1" spans="1:5">
      <c r="A589" s="149">
        <v>2080106</v>
      </c>
      <c r="B589" s="149" t="s">
        <v>501</v>
      </c>
      <c r="C589" s="150"/>
      <c r="D589" s="150"/>
      <c r="E589" s="289"/>
    </row>
    <row r="590" s="275" customFormat="1" customHeight="1" spans="1:5">
      <c r="A590" s="149">
        <v>2080107</v>
      </c>
      <c r="B590" s="149" t="s">
        <v>502</v>
      </c>
      <c r="C590" s="150"/>
      <c r="D590" s="150"/>
      <c r="E590" s="289"/>
    </row>
    <row r="591" s="275" customFormat="1" customHeight="1" spans="1:5">
      <c r="A591" s="149">
        <v>2080108</v>
      </c>
      <c r="B591" s="149" t="s">
        <v>144</v>
      </c>
      <c r="C591" s="150">
        <v>4</v>
      </c>
      <c r="D591" s="150">
        <v>4</v>
      </c>
      <c r="E591" s="289">
        <f>D591/C591</f>
        <v>1</v>
      </c>
    </row>
    <row r="592" s="275" customFormat="1" customHeight="1" spans="1:5">
      <c r="A592" s="149">
        <v>2080109</v>
      </c>
      <c r="B592" s="149" t="s">
        <v>503</v>
      </c>
      <c r="C592" s="150"/>
      <c r="D592" s="150"/>
      <c r="E592" s="289"/>
    </row>
    <row r="593" s="275" customFormat="1" customHeight="1" spans="1:5">
      <c r="A593" s="149">
        <v>2080110</v>
      </c>
      <c r="B593" s="149" t="s">
        <v>504</v>
      </c>
      <c r="C593" s="150"/>
      <c r="D593" s="150"/>
      <c r="E593" s="289"/>
    </row>
    <row r="594" s="275" customFormat="1" customHeight="1" spans="1:5">
      <c r="A594" s="149">
        <v>2080111</v>
      </c>
      <c r="B594" s="149" t="s">
        <v>505</v>
      </c>
      <c r="C594" s="150"/>
      <c r="D594" s="150"/>
      <c r="E594" s="289"/>
    </row>
    <row r="595" s="275" customFormat="1" customHeight="1" spans="1:5">
      <c r="A595" s="149">
        <v>2080112</v>
      </c>
      <c r="B595" s="149" t="s">
        <v>506</v>
      </c>
      <c r="C595" s="150"/>
      <c r="D595" s="150"/>
      <c r="E595" s="289"/>
    </row>
    <row r="596" s="275" customFormat="1" customHeight="1" spans="1:5">
      <c r="A596" s="149">
        <v>2080116</v>
      </c>
      <c r="B596" s="149" t="s">
        <v>507</v>
      </c>
      <c r="C596" s="150"/>
      <c r="D596" s="150"/>
      <c r="E596" s="289"/>
    </row>
    <row r="597" s="275" customFormat="1" customHeight="1" spans="1:5">
      <c r="A597" s="149">
        <v>2080199</v>
      </c>
      <c r="B597" s="149" t="s">
        <v>508</v>
      </c>
      <c r="C597" s="150">
        <v>164</v>
      </c>
      <c r="D597" s="150">
        <v>223</v>
      </c>
      <c r="E597" s="289">
        <f>D597/C597</f>
        <v>1.35975609756098</v>
      </c>
    </row>
    <row r="598" s="275" customFormat="1" customHeight="1" spans="1:5">
      <c r="A598" s="149">
        <v>20802</v>
      </c>
      <c r="B598" s="271" t="s">
        <v>509</v>
      </c>
      <c r="C598" s="150">
        <f>SUM(C599:C605)</f>
        <v>830</v>
      </c>
      <c r="D598" s="150">
        <f>SUM(D599:D605)</f>
        <v>620</v>
      </c>
      <c r="E598" s="289">
        <f>D598/C598</f>
        <v>0.746987951807229</v>
      </c>
    </row>
    <row r="599" s="275" customFormat="1" customHeight="1" spans="1:5">
      <c r="A599" s="149">
        <v>2080201</v>
      </c>
      <c r="B599" s="149" t="s">
        <v>103</v>
      </c>
      <c r="C599" s="150">
        <v>280</v>
      </c>
      <c r="D599" s="150">
        <v>341</v>
      </c>
      <c r="E599" s="289">
        <f>D599/C599</f>
        <v>1.21785714285714</v>
      </c>
    </row>
    <row r="600" s="275" customFormat="1" customHeight="1" spans="1:5">
      <c r="A600" s="149">
        <v>2080202</v>
      </c>
      <c r="B600" s="149" t="s">
        <v>104</v>
      </c>
      <c r="C600" s="150">
        <v>498</v>
      </c>
      <c r="D600" s="150">
        <v>268</v>
      </c>
      <c r="E600" s="289">
        <f>D600/C600</f>
        <v>0.538152610441767</v>
      </c>
    </row>
    <row r="601" s="275" customFormat="1" customHeight="1" spans="1:5">
      <c r="A601" s="149">
        <v>2080203</v>
      </c>
      <c r="B601" s="149" t="s">
        <v>105</v>
      </c>
      <c r="C601" s="150"/>
      <c r="D601" s="150"/>
      <c r="E601" s="289"/>
    </row>
    <row r="602" s="275" customFormat="1" customHeight="1" spans="1:5">
      <c r="A602" s="149">
        <v>2080206</v>
      </c>
      <c r="B602" s="149" t="s">
        <v>510</v>
      </c>
      <c r="C602" s="150"/>
      <c r="D602" s="150"/>
      <c r="E602" s="289"/>
    </row>
    <row r="603" s="275" customFormat="1" customHeight="1" spans="1:5">
      <c r="A603" s="149">
        <v>2080207</v>
      </c>
      <c r="B603" s="149" t="s">
        <v>511</v>
      </c>
      <c r="C603" s="150"/>
      <c r="D603" s="150"/>
      <c r="E603" s="289"/>
    </row>
    <row r="604" s="275" customFormat="1" customHeight="1" spans="1:5">
      <c r="A604" s="149">
        <v>2080208</v>
      </c>
      <c r="B604" s="149" t="s">
        <v>512</v>
      </c>
      <c r="C604" s="150"/>
      <c r="D604" s="150"/>
      <c r="E604" s="289"/>
    </row>
    <row r="605" s="275" customFormat="1" customHeight="1" spans="1:5">
      <c r="A605" s="149">
        <v>2080299</v>
      </c>
      <c r="B605" s="149" t="s">
        <v>513</v>
      </c>
      <c r="C605" s="150">
        <v>52</v>
      </c>
      <c r="D605" s="150">
        <v>11</v>
      </c>
      <c r="E605" s="289">
        <f>D605/C605</f>
        <v>0.211538461538462</v>
      </c>
    </row>
    <row r="606" s="275" customFormat="1" customHeight="1" spans="1:5">
      <c r="A606" s="149">
        <v>20804</v>
      </c>
      <c r="B606" s="271" t="s">
        <v>514</v>
      </c>
      <c r="C606" s="150"/>
      <c r="D606" s="150"/>
      <c r="E606" s="289"/>
    </row>
    <row r="607" s="275" customFormat="1" customHeight="1" spans="1:5">
      <c r="A607" s="149">
        <v>2080402</v>
      </c>
      <c r="B607" s="149" t="s">
        <v>515</v>
      </c>
      <c r="C607" s="150"/>
      <c r="D607" s="150"/>
      <c r="E607" s="289"/>
    </row>
    <row r="608" s="275" customFormat="1" customHeight="1" spans="1:5">
      <c r="A608" s="149">
        <v>20805</v>
      </c>
      <c r="B608" s="271" t="s">
        <v>516</v>
      </c>
      <c r="C608" s="150">
        <f>SUM(C609:C616)</f>
        <v>7779</v>
      </c>
      <c r="D608" s="150">
        <f>SUM(D609:D616)</f>
        <v>6268</v>
      </c>
      <c r="E608" s="289">
        <f>D608/C608</f>
        <v>0.805759094999357</v>
      </c>
    </row>
    <row r="609" s="275" customFormat="1" customHeight="1" spans="1:5">
      <c r="A609" s="149">
        <v>2080501</v>
      </c>
      <c r="B609" s="149" t="s">
        <v>517</v>
      </c>
      <c r="C609" s="150">
        <v>878</v>
      </c>
      <c r="D609" s="150">
        <v>52</v>
      </c>
      <c r="E609" s="289">
        <f>D609/C609</f>
        <v>0.0592255125284738</v>
      </c>
    </row>
    <row r="610" s="275" customFormat="1" customHeight="1" spans="1:5">
      <c r="A610" s="149">
        <v>2080502</v>
      </c>
      <c r="B610" s="149" t="s">
        <v>518</v>
      </c>
      <c r="C610" s="150">
        <v>16</v>
      </c>
      <c r="D610" s="150">
        <v>9</v>
      </c>
      <c r="E610" s="289">
        <f>D610/C610</f>
        <v>0.5625</v>
      </c>
    </row>
    <row r="611" s="275" customFormat="1" customHeight="1" spans="1:5">
      <c r="A611" s="149">
        <v>2080503</v>
      </c>
      <c r="B611" s="149" t="s">
        <v>519</v>
      </c>
      <c r="C611" s="150"/>
      <c r="D611" s="150"/>
      <c r="E611" s="289"/>
    </row>
    <row r="612" s="275" customFormat="1" customHeight="1" spans="1:5">
      <c r="A612" s="149">
        <v>2080505</v>
      </c>
      <c r="B612" s="149" t="s">
        <v>520</v>
      </c>
      <c r="C612" s="150">
        <v>4314</v>
      </c>
      <c r="D612" s="150">
        <v>4507</v>
      </c>
      <c r="E612" s="289">
        <f>D612/C612</f>
        <v>1.04473806212332</v>
      </c>
    </row>
    <row r="613" s="275" customFormat="1" customHeight="1" spans="1:5">
      <c r="A613" s="149">
        <v>2080506</v>
      </c>
      <c r="B613" s="149" t="s">
        <v>521</v>
      </c>
      <c r="C613" s="150">
        <v>618</v>
      </c>
      <c r="D613" s="150">
        <v>1693</v>
      </c>
      <c r="E613" s="289">
        <f>D613/C613</f>
        <v>2.73948220064725</v>
      </c>
    </row>
    <row r="614" s="275" customFormat="1" customHeight="1" spans="1:5">
      <c r="A614" s="149">
        <v>2080507</v>
      </c>
      <c r="B614" s="149" t="s">
        <v>522</v>
      </c>
      <c r="C614" s="150">
        <v>1900</v>
      </c>
      <c r="D614" s="150"/>
      <c r="E614" s="289">
        <f>D614/C614</f>
        <v>0</v>
      </c>
    </row>
    <row r="615" s="275" customFormat="1" customHeight="1" spans="1:5">
      <c r="A615" s="149">
        <v>2080508</v>
      </c>
      <c r="B615" s="149" t="s">
        <v>523</v>
      </c>
      <c r="C615" s="150">
        <v>2</v>
      </c>
      <c r="D615" s="150"/>
      <c r="E615" s="289">
        <f>D615/C615</f>
        <v>0</v>
      </c>
    </row>
    <row r="616" s="275" customFormat="1" customHeight="1" spans="1:5">
      <c r="A616" s="149">
        <v>2080599</v>
      </c>
      <c r="B616" s="149" t="s">
        <v>524</v>
      </c>
      <c r="C616" s="150">
        <v>51</v>
      </c>
      <c r="D616" s="150">
        <v>7</v>
      </c>
      <c r="E616" s="289">
        <f>D616/C616</f>
        <v>0.137254901960784</v>
      </c>
    </row>
    <row r="617" s="275" customFormat="1" customHeight="1" spans="1:5">
      <c r="A617" s="149">
        <v>20806</v>
      </c>
      <c r="B617" s="271" t="s">
        <v>525</v>
      </c>
      <c r="C617" s="150"/>
      <c r="D617" s="150"/>
      <c r="E617" s="289"/>
    </row>
    <row r="618" s="275" customFormat="1" customHeight="1" spans="1:5">
      <c r="A618" s="149">
        <v>2080601</v>
      </c>
      <c r="B618" s="149" t="s">
        <v>526</v>
      </c>
      <c r="C618" s="150"/>
      <c r="D618" s="150"/>
      <c r="E618" s="289"/>
    </row>
    <row r="619" s="275" customFormat="1" customHeight="1" spans="1:5">
      <c r="A619" s="149">
        <v>2080602</v>
      </c>
      <c r="B619" s="149" t="s">
        <v>527</v>
      </c>
      <c r="C619" s="150"/>
      <c r="D619" s="150"/>
      <c r="E619" s="289"/>
    </row>
    <row r="620" s="275" customFormat="1" customHeight="1" spans="1:5">
      <c r="A620" s="149">
        <v>2080699</v>
      </c>
      <c r="B620" s="149" t="s">
        <v>528</v>
      </c>
      <c r="C620" s="150"/>
      <c r="D620" s="150"/>
      <c r="E620" s="289"/>
    </row>
    <row r="621" s="275" customFormat="1" customHeight="1" spans="1:5">
      <c r="A621" s="149">
        <v>20807</v>
      </c>
      <c r="B621" s="271" t="s">
        <v>529</v>
      </c>
      <c r="C621" s="150">
        <f>SUM(C622:C630)</f>
        <v>1670</v>
      </c>
      <c r="D621" s="150">
        <f>SUM(D622:D630)</f>
        <v>1094</v>
      </c>
      <c r="E621" s="289">
        <f>D621/C621</f>
        <v>0.655089820359281</v>
      </c>
    </row>
    <row r="622" s="275" customFormat="1" customHeight="1" spans="1:5">
      <c r="A622" s="149">
        <v>2080701</v>
      </c>
      <c r="B622" s="149" t="s">
        <v>530</v>
      </c>
      <c r="C622" s="150">
        <v>883</v>
      </c>
      <c r="D622" s="150">
        <v>253</v>
      </c>
      <c r="E622" s="289">
        <f>D622/C622</f>
        <v>0.286523216308041</v>
      </c>
    </row>
    <row r="623" s="275" customFormat="1" customHeight="1" spans="1:5">
      <c r="A623" s="149">
        <v>2080702</v>
      </c>
      <c r="B623" s="149" t="s">
        <v>531</v>
      </c>
      <c r="C623" s="150"/>
      <c r="D623" s="150">
        <v>60</v>
      </c>
      <c r="E623" s="289"/>
    </row>
    <row r="624" s="275" customFormat="1" customHeight="1" spans="1:5">
      <c r="A624" s="149">
        <v>2080704</v>
      </c>
      <c r="B624" s="149" t="s">
        <v>532</v>
      </c>
      <c r="C624" s="150">
        <v>1</v>
      </c>
      <c r="D624" s="150">
        <v>145</v>
      </c>
      <c r="E624" s="289">
        <f>D624/C624</f>
        <v>145</v>
      </c>
    </row>
    <row r="625" s="275" customFormat="1" customHeight="1" spans="1:5">
      <c r="A625" s="149">
        <v>2080705</v>
      </c>
      <c r="B625" s="149" t="s">
        <v>533</v>
      </c>
      <c r="C625" s="150">
        <v>100</v>
      </c>
      <c r="D625" s="150">
        <v>362</v>
      </c>
      <c r="E625" s="289">
        <f>D625/C625</f>
        <v>3.62</v>
      </c>
    </row>
    <row r="626" s="275" customFormat="1" customHeight="1" spans="1:5">
      <c r="A626" s="149">
        <v>2080709</v>
      </c>
      <c r="B626" s="149" t="s">
        <v>534</v>
      </c>
      <c r="C626" s="150"/>
      <c r="D626" s="150"/>
      <c r="E626" s="289"/>
    </row>
    <row r="627" s="275" customFormat="1" customHeight="1" spans="1:5">
      <c r="A627" s="149">
        <v>2080711</v>
      </c>
      <c r="B627" s="149" t="s">
        <v>535</v>
      </c>
      <c r="C627" s="150"/>
      <c r="D627" s="150">
        <v>32</v>
      </c>
      <c r="E627" s="289"/>
    </row>
    <row r="628" s="275" customFormat="1" customHeight="1" spans="1:5">
      <c r="A628" s="149">
        <v>2080712</v>
      </c>
      <c r="B628" s="149" t="s">
        <v>536</v>
      </c>
      <c r="C628" s="150"/>
      <c r="D628" s="150"/>
      <c r="E628" s="289"/>
    </row>
    <row r="629" s="275" customFormat="1" customHeight="1" spans="1:5">
      <c r="A629" s="149">
        <v>2080713</v>
      </c>
      <c r="B629" s="149" t="s">
        <v>537</v>
      </c>
      <c r="C629" s="150"/>
      <c r="D629" s="150"/>
      <c r="E629" s="289"/>
    </row>
    <row r="630" s="275" customFormat="1" customHeight="1" spans="1:5">
      <c r="A630" s="149">
        <v>2080799</v>
      </c>
      <c r="B630" s="149" t="s">
        <v>538</v>
      </c>
      <c r="C630" s="150">
        <v>686</v>
      </c>
      <c r="D630" s="150">
        <v>242</v>
      </c>
      <c r="E630" s="289">
        <f>D630/C630</f>
        <v>0.352769679300292</v>
      </c>
    </row>
    <row r="631" s="275" customFormat="1" customHeight="1" spans="1:5">
      <c r="A631" s="149">
        <v>20808</v>
      </c>
      <c r="B631" s="271" t="s">
        <v>539</v>
      </c>
      <c r="C631" s="150">
        <f>SUM(C632:C640)</f>
        <v>1083</v>
      </c>
      <c r="D631" s="150">
        <f>SUM(D632:D640)</f>
        <v>1624</v>
      </c>
      <c r="E631" s="289">
        <f>D631/C631</f>
        <v>1.49953831948292</v>
      </c>
    </row>
    <row r="632" s="275" customFormat="1" customHeight="1" spans="1:5">
      <c r="A632" s="149">
        <v>2080801</v>
      </c>
      <c r="B632" s="149" t="s">
        <v>540</v>
      </c>
      <c r="C632" s="150">
        <v>789</v>
      </c>
      <c r="D632" s="150">
        <v>1330</v>
      </c>
      <c r="E632" s="289">
        <f>D632/C632</f>
        <v>1.68567807351077</v>
      </c>
    </row>
    <row r="633" s="275" customFormat="1" customHeight="1" spans="1:5">
      <c r="A633" s="149">
        <v>2080802</v>
      </c>
      <c r="B633" s="149" t="s">
        <v>541</v>
      </c>
      <c r="C633" s="150"/>
      <c r="D633" s="150"/>
      <c r="E633" s="289"/>
    </row>
    <row r="634" s="275" customFormat="1" customHeight="1" spans="1:5">
      <c r="A634" s="149">
        <v>2080803</v>
      </c>
      <c r="B634" s="149" t="s">
        <v>542</v>
      </c>
      <c r="C634" s="150"/>
      <c r="D634" s="150">
        <v>7</v>
      </c>
      <c r="E634" s="289"/>
    </row>
    <row r="635" s="275" customFormat="1" customHeight="1" spans="1:5">
      <c r="A635" s="149">
        <v>2080804</v>
      </c>
      <c r="B635" s="149" t="s">
        <v>543</v>
      </c>
      <c r="C635" s="150"/>
      <c r="D635" s="150"/>
      <c r="E635" s="289"/>
    </row>
    <row r="636" s="275" customFormat="1" customHeight="1" spans="1:5">
      <c r="A636" s="149">
        <v>2080805</v>
      </c>
      <c r="B636" s="149" t="s">
        <v>544</v>
      </c>
      <c r="C636" s="150">
        <v>147</v>
      </c>
      <c r="D636" s="150">
        <v>165</v>
      </c>
      <c r="E636" s="289">
        <f>D636/C636</f>
        <v>1.12244897959184</v>
      </c>
    </row>
    <row r="637" s="275" customFormat="1" customHeight="1" spans="1:5">
      <c r="A637" s="149">
        <v>2080806</v>
      </c>
      <c r="B637" s="149" t="s">
        <v>545</v>
      </c>
      <c r="C637" s="150"/>
      <c r="D637" s="150"/>
      <c r="E637" s="289"/>
    </row>
    <row r="638" s="275" customFormat="1" customHeight="1" spans="1:5">
      <c r="A638" s="149">
        <v>2080807</v>
      </c>
      <c r="B638" s="149" t="s">
        <v>546</v>
      </c>
      <c r="C638" s="150"/>
      <c r="D638" s="150"/>
      <c r="E638" s="289"/>
    </row>
    <row r="639" s="275" customFormat="1" customHeight="1" spans="1:5">
      <c r="A639" s="149">
        <v>2080808</v>
      </c>
      <c r="B639" s="149" t="s">
        <v>547</v>
      </c>
      <c r="C639" s="150">
        <v>28</v>
      </c>
      <c r="D639" s="150"/>
      <c r="E639" s="289"/>
    </row>
    <row r="640" s="275" customFormat="1" customHeight="1" spans="1:5">
      <c r="A640" s="149">
        <v>2080899</v>
      </c>
      <c r="B640" s="149" t="s">
        <v>548</v>
      </c>
      <c r="C640" s="150">
        <v>119</v>
      </c>
      <c r="D640" s="150">
        <v>122</v>
      </c>
      <c r="E640" s="289">
        <f t="shared" ref="E640:E645" si="12">D640/C640</f>
        <v>1.02521008403361</v>
      </c>
    </row>
    <row r="641" s="275" customFormat="1" customHeight="1" spans="1:9">
      <c r="A641" s="149">
        <v>20809</v>
      </c>
      <c r="B641" s="271" t="s">
        <v>549</v>
      </c>
      <c r="C641" s="150">
        <f>SUM(C642:C647)</f>
        <v>301</v>
      </c>
      <c r="D641" s="150">
        <f>SUM(D642:D647)</f>
        <v>289</v>
      </c>
      <c r="E641" s="289">
        <f t="shared" si="12"/>
        <v>0.960132890365448</v>
      </c>
    </row>
    <row r="642" s="275" customFormat="1" customHeight="1" spans="1:9">
      <c r="A642" s="149">
        <v>2080901</v>
      </c>
      <c r="B642" s="149" t="s">
        <v>550</v>
      </c>
      <c r="C642" s="150">
        <v>23</v>
      </c>
      <c r="D642" s="150">
        <v>31</v>
      </c>
      <c r="E642" s="289">
        <f t="shared" si="12"/>
        <v>1.34782608695652</v>
      </c>
    </row>
    <row r="643" s="275" customFormat="1" customHeight="1" spans="1:9">
      <c r="A643" s="149">
        <v>2080902</v>
      </c>
      <c r="B643" s="149" t="s">
        <v>551</v>
      </c>
      <c r="C643" s="150">
        <v>229</v>
      </c>
      <c r="D643" s="150">
        <v>237</v>
      </c>
      <c r="E643" s="289">
        <f t="shared" si="12"/>
        <v>1.03493449781659</v>
      </c>
    </row>
    <row r="644" s="275" customFormat="1" customHeight="1" spans="1:9">
      <c r="A644" s="149">
        <v>2080903</v>
      </c>
      <c r="B644" s="149" t="s">
        <v>552</v>
      </c>
      <c r="C644" s="150">
        <v>2</v>
      </c>
      <c r="D644" s="150">
        <v>1</v>
      </c>
      <c r="E644" s="289">
        <f t="shared" si="12"/>
        <v>0.5</v>
      </c>
    </row>
    <row r="645" s="275" customFormat="1" customHeight="1" spans="1:9">
      <c r="A645" s="149">
        <v>2080904</v>
      </c>
      <c r="B645" s="149" t="s">
        <v>553</v>
      </c>
      <c r="C645" s="150">
        <v>1</v>
      </c>
      <c r="D645" s="150">
        <v>2</v>
      </c>
      <c r="E645" s="289">
        <f t="shared" si="12"/>
        <v>2</v>
      </c>
    </row>
    <row r="646" s="275" customFormat="1" customHeight="1" spans="1:9">
      <c r="A646" s="149">
        <v>2080905</v>
      </c>
      <c r="B646" s="149" t="s">
        <v>554</v>
      </c>
      <c r="C646" s="150">
        <v>18</v>
      </c>
      <c r="D646" s="150">
        <v>18</v>
      </c>
      <c r="E646" s="289">
        <f t="shared" ref="E645:E650" si="13">D646/C646</f>
        <v>1</v>
      </c>
    </row>
    <row r="647" s="275" customFormat="1" customHeight="1" spans="1:9">
      <c r="A647" s="149">
        <v>2080999</v>
      </c>
      <c r="B647" s="149" t="s">
        <v>555</v>
      </c>
      <c r="C647" s="150">
        <v>28</v>
      </c>
      <c r="D647" s="150"/>
      <c r="E647" s="289">
        <f t="shared" si="13"/>
        <v>0</v>
      </c>
    </row>
    <row r="648" s="275" customFormat="1" customHeight="1" spans="1:9">
      <c r="A648" s="149">
        <v>20810</v>
      </c>
      <c r="B648" s="271" t="s">
        <v>556</v>
      </c>
      <c r="C648" s="150">
        <f>SUM(C649:C655)</f>
        <v>506</v>
      </c>
      <c r="D648" s="150">
        <f>SUM(D649:D655)</f>
        <v>585</v>
      </c>
      <c r="E648" s="289">
        <f t="shared" si="13"/>
        <v>1.15612648221344</v>
      </c>
    </row>
    <row r="649" s="275" customFormat="1" customHeight="1" spans="1:9">
      <c r="A649" s="149">
        <v>2081001</v>
      </c>
      <c r="B649" s="149" t="s">
        <v>557</v>
      </c>
      <c r="C649" s="150">
        <v>33</v>
      </c>
      <c r="D649" s="150">
        <v>36</v>
      </c>
      <c r="E649" s="289">
        <f t="shared" si="13"/>
        <v>1.09090909090909</v>
      </c>
    </row>
    <row r="650" s="275" customFormat="1" customHeight="1" spans="1:9">
      <c r="A650" s="149">
        <v>2081002</v>
      </c>
      <c r="B650" s="149" t="s">
        <v>558</v>
      </c>
      <c r="C650" s="150">
        <v>168</v>
      </c>
      <c r="D650" s="150">
        <v>212</v>
      </c>
      <c r="E650" s="289">
        <f t="shared" si="13"/>
        <v>1.26190476190476</v>
      </c>
    </row>
    <row r="651" s="275" customFormat="1" customHeight="1" spans="1:9">
      <c r="A651" s="149">
        <v>2081003</v>
      </c>
      <c r="B651" s="149" t="s">
        <v>559</v>
      </c>
      <c r="C651" s="150"/>
      <c r="D651" s="150"/>
      <c r="E651" s="289"/>
    </row>
    <row r="652" s="275" customFormat="1" customHeight="1" spans="1:9">
      <c r="A652" s="149">
        <v>2081004</v>
      </c>
      <c r="B652" s="149" t="s">
        <v>560</v>
      </c>
      <c r="C652" s="150">
        <v>1</v>
      </c>
      <c r="D652" s="150">
        <v>186</v>
      </c>
      <c r="E652" s="289">
        <f>D652/C652</f>
        <v>186</v>
      </c>
      <c r="I652" s="105"/>
    </row>
    <row r="653" s="275" customFormat="1" customHeight="1" spans="1:9">
      <c r="A653" s="149">
        <v>2081005</v>
      </c>
      <c r="B653" s="149" t="s">
        <v>561</v>
      </c>
      <c r="C653" s="150"/>
      <c r="D653" s="150"/>
      <c r="E653" s="289"/>
    </row>
    <row r="654" s="275" customFormat="1" customHeight="1" spans="1:9">
      <c r="A654" s="149">
        <v>2081006</v>
      </c>
      <c r="B654" s="149" t="s">
        <v>562</v>
      </c>
      <c r="C654" s="150">
        <v>269</v>
      </c>
      <c r="D654" s="150">
        <v>151</v>
      </c>
      <c r="E654" s="289">
        <f>D654/C654</f>
        <v>0.561338289962825</v>
      </c>
    </row>
    <row r="655" s="275" customFormat="1" customHeight="1" spans="1:9">
      <c r="A655" s="149">
        <v>2081099</v>
      </c>
      <c r="B655" s="149" t="s">
        <v>563</v>
      </c>
      <c r="C655" s="150">
        <v>35</v>
      </c>
      <c r="D655" s="150"/>
      <c r="E655" s="289">
        <f>D655/C655</f>
        <v>0</v>
      </c>
    </row>
    <row r="656" s="275" customFormat="1" customHeight="1" spans="1:9">
      <c r="A656" s="149">
        <v>20811</v>
      </c>
      <c r="B656" s="271" t="s">
        <v>564</v>
      </c>
      <c r="C656" s="150">
        <f>SUM(C657:C664)</f>
        <v>820</v>
      </c>
      <c r="D656" s="150">
        <f>SUM(D657:D664)</f>
        <v>790</v>
      </c>
      <c r="E656" s="289">
        <f>D656/C656</f>
        <v>0.963414634146341</v>
      </c>
    </row>
    <row r="657" s="275" customFormat="1" customHeight="1" spans="1:5">
      <c r="A657" s="149">
        <v>2081101</v>
      </c>
      <c r="B657" s="149" t="s">
        <v>103</v>
      </c>
      <c r="C657" s="150">
        <v>118</v>
      </c>
      <c r="D657" s="150">
        <v>164</v>
      </c>
      <c r="E657" s="289">
        <f>D657/C657</f>
        <v>1.38983050847458</v>
      </c>
    </row>
    <row r="658" s="275" customFormat="1" customHeight="1" spans="1:5">
      <c r="A658" s="149">
        <v>2081102</v>
      </c>
      <c r="B658" s="149" t="s">
        <v>104</v>
      </c>
      <c r="C658" s="150"/>
      <c r="D658" s="150">
        <v>3</v>
      </c>
      <c r="E658" s="289"/>
    </row>
    <row r="659" s="275" customFormat="1" customHeight="1" spans="1:5">
      <c r="A659" s="149">
        <v>2081103</v>
      </c>
      <c r="B659" s="149" t="s">
        <v>105</v>
      </c>
      <c r="C659" s="150"/>
      <c r="D659" s="150"/>
      <c r="E659" s="289"/>
    </row>
    <row r="660" s="275" customFormat="1" customHeight="1" spans="1:5">
      <c r="A660" s="149">
        <v>2081104</v>
      </c>
      <c r="B660" s="149" t="s">
        <v>565</v>
      </c>
      <c r="C660" s="150">
        <v>40</v>
      </c>
      <c r="D660" s="150">
        <v>49</v>
      </c>
      <c r="E660" s="289">
        <f>D660/C660</f>
        <v>1.225</v>
      </c>
    </row>
    <row r="661" s="275" customFormat="1" customHeight="1" spans="1:5">
      <c r="A661" s="149">
        <v>2081105</v>
      </c>
      <c r="B661" s="149" t="s">
        <v>566</v>
      </c>
      <c r="C661" s="150">
        <v>424</v>
      </c>
      <c r="D661" s="150">
        <v>322</v>
      </c>
      <c r="E661" s="289">
        <f>D661/C661</f>
        <v>0.759433962264151</v>
      </c>
    </row>
    <row r="662" s="275" customFormat="1" customHeight="1" spans="1:5">
      <c r="A662" s="149">
        <v>2081106</v>
      </c>
      <c r="B662" s="149" t="s">
        <v>567</v>
      </c>
      <c r="C662" s="150">
        <v>1</v>
      </c>
      <c r="D662" s="150"/>
      <c r="E662" s="289">
        <f>D662/C662</f>
        <v>0</v>
      </c>
    </row>
    <row r="663" s="275" customFormat="1" customHeight="1" spans="1:5">
      <c r="A663" s="149">
        <v>2081107</v>
      </c>
      <c r="B663" s="149" t="s">
        <v>568</v>
      </c>
      <c r="C663" s="150">
        <v>158</v>
      </c>
      <c r="D663" s="150">
        <v>167</v>
      </c>
      <c r="E663" s="289">
        <f>D663/C663</f>
        <v>1.05696202531646</v>
      </c>
    </row>
    <row r="664" s="275" customFormat="1" customHeight="1" spans="1:5">
      <c r="A664" s="149">
        <v>2081199</v>
      </c>
      <c r="B664" s="149" t="s">
        <v>569</v>
      </c>
      <c r="C664" s="150">
        <v>79</v>
      </c>
      <c r="D664" s="150">
        <v>85</v>
      </c>
      <c r="E664" s="289">
        <f>D664/C664</f>
        <v>1.07594936708861</v>
      </c>
    </row>
    <row r="665" s="275" customFormat="1" customHeight="1" spans="1:5">
      <c r="A665" s="149">
        <v>20816</v>
      </c>
      <c r="B665" s="271" t="s">
        <v>570</v>
      </c>
      <c r="C665" s="150"/>
      <c r="D665" s="150"/>
      <c r="E665" s="289"/>
    </row>
    <row r="666" s="275" customFormat="1" customHeight="1" spans="1:5">
      <c r="A666" s="149">
        <v>2081601</v>
      </c>
      <c r="B666" s="149" t="s">
        <v>103</v>
      </c>
      <c r="C666" s="150"/>
      <c r="D666" s="150"/>
      <c r="E666" s="289"/>
    </row>
    <row r="667" s="275" customFormat="1" customHeight="1" spans="1:5">
      <c r="A667" s="149">
        <v>2081602</v>
      </c>
      <c r="B667" s="149" t="s">
        <v>104</v>
      </c>
      <c r="C667" s="150"/>
      <c r="D667" s="150"/>
      <c r="E667" s="289"/>
    </row>
    <row r="668" s="275" customFormat="1" customHeight="1" spans="1:5">
      <c r="A668" s="149">
        <v>2081603</v>
      </c>
      <c r="B668" s="149" t="s">
        <v>105</v>
      </c>
      <c r="C668" s="150"/>
      <c r="D668" s="150"/>
      <c r="E668" s="289"/>
    </row>
    <row r="669" s="275" customFormat="1" customHeight="1" spans="1:5">
      <c r="A669" s="149">
        <v>2081699</v>
      </c>
      <c r="B669" s="149" t="s">
        <v>571</v>
      </c>
      <c r="C669" s="150"/>
      <c r="D669" s="150"/>
      <c r="E669" s="289"/>
    </row>
    <row r="670" s="275" customFormat="1" customHeight="1" spans="1:5">
      <c r="A670" s="149">
        <v>20819</v>
      </c>
      <c r="B670" s="271" t="s">
        <v>572</v>
      </c>
      <c r="C670" s="150">
        <f>SUM(C671:C672)</f>
        <v>1723</v>
      </c>
      <c r="D670" s="150">
        <f>SUM(D671:D672)</f>
        <v>1777</v>
      </c>
      <c r="E670" s="289">
        <f>D670/C670</f>
        <v>1.031340684852</v>
      </c>
    </row>
    <row r="671" s="275" customFormat="1" customHeight="1" spans="1:5">
      <c r="A671" s="149">
        <v>2081901</v>
      </c>
      <c r="B671" s="149" t="s">
        <v>573</v>
      </c>
      <c r="C671" s="150">
        <v>419</v>
      </c>
      <c r="D671" s="150">
        <v>409</v>
      </c>
      <c r="E671" s="289">
        <f>D671/C671</f>
        <v>0.976133651551313</v>
      </c>
    </row>
    <row r="672" s="275" customFormat="1" customHeight="1" spans="1:5">
      <c r="A672" s="149">
        <v>2081902</v>
      </c>
      <c r="B672" s="149" t="s">
        <v>574</v>
      </c>
      <c r="C672" s="150">
        <v>1304</v>
      </c>
      <c r="D672" s="150">
        <v>1368</v>
      </c>
      <c r="E672" s="289">
        <f>D672/C672</f>
        <v>1.04907975460123</v>
      </c>
    </row>
    <row r="673" s="275" customFormat="1" customHeight="1" spans="1:5">
      <c r="A673" s="149">
        <v>20820</v>
      </c>
      <c r="B673" s="271" t="s">
        <v>575</v>
      </c>
      <c r="C673" s="150">
        <f>C674+C675</f>
        <v>439</v>
      </c>
      <c r="D673" s="150">
        <f>D674+D675</f>
        <v>620</v>
      </c>
      <c r="E673" s="289">
        <f>D673/C673</f>
        <v>1.4123006833713</v>
      </c>
    </row>
    <row r="674" s="275" customFormat="1" customHeight="1" spans="1:5">
      <c r="A674" s="149">
        <v>2082001</v>
      </c>
      <c r="B674" s="149" t="s">
        <v>576</v>
      </c>
      <c r="C674" s="150">
        <v>439</v>
      </c>
      <c r="D674" s="150">
        <v>620</v>
      </c>
      <c r="E674" s="289">
        <f>D674/C674</f>
        <v>1.4123006833713</v>
      </c>
    </row>
    <row r="675" s="275" customFormat="1" customHeight="1" spans="1:5">
      <c r="A675" s="149">
        <v>2082002</v>
      </c>
      <c r="B675" s="149" t="s">
        <v>577</v>
      </c>
      <c r="C675" s="150"/>
      <c r="D675" s="150"/>
      <c r="E675" s="289"/>
    </row>
    <row r="676" s="275" customFormat="1" customHeight="1" spans="1:5">
      <c r="A676" s="149">
        <v>20821</v>
      </c>
      <c r="B676" s="271" t="s">
        <v>578</v>
      </c>
      <c r="C676" s="150">
        <f>C677+C678</f>
        <v>309</v>
      </c>
      <c r="D676" s="150">
        <f>D677+D678</f>
        <v>334</v>
      </c>
      <c r="E676" s="289">
        <f>D676/C676</f>
        <v>1.08090614886731</v>
      </c>
    </row>
    <row r="677" s="275" customFormat="1" customHeight="1" spans="1:5">
      <c r="A677" s="149">
        <v>2082101</v>
      </c>
      <c r="B677" s="149" t="s">
        <v>579</v>
      </c>
      <c r="C677" s="150">
        <v>101</v>
      </c>
      <c r="D677" s="150">
        <v>103</v>
      </c>
      <c r="E677" s="289">
        <f>D677/C677</f>
        <v>1.01980198019802</v>
      </c>
    </row>
    <row r="678" s="275" customFormat="1" customHeight="1" spans="1:5">
      <c r="A678" s="149">
        <v>2082102</v>
      </c>
      <c r="B678" s="149" t="s">
        <v>580</v>
      </c>
      <c r="C678" s="150">
        <v>208</v>
      </c>
      <c r="D678" s="150">
        <v>231</v>
      </c>
      <c r="E678" s="289">
        <f>D678/C678</f>
        <v>1.11057692307692</v>
      </c>
    </row>
    <row r="679" s="275" customFormat="1" customHeight="1" spans="1:5">
      <c r="A679" s="149">
        <v>20824</v>
      </c>
      <c r="B679" s="271" t="s">
        <v>581</v>
      </c>
      <c r="C679" s="150"/>
      <c r="D679" s="150"/>
      <c r="E679" s="289"/>
    </row>
    <row r="680" s="275" customFormat="1" customHeight="1" spans="1:5">
      <c r="A680" s="149">
        <v>2082401</v>
      </c>
      <c r="B680" s="149" t="s">
        <v>582</v>
      </c>
      <c r="C680" s="150"/>
      <c r="D680" s="150"/>
      <c r="E680" s="289"/>
    </row>
    <row r="681" s="275" customFormat="1" customHeight="1" spans="1:5">
      <c r="A681" s="149">
        <v>2082402</v>
      </c>
      <c r="B681" s="149" t="s">
        <v>583</v>
      </c>
      <c r="C681" s="150"/>
      <c r="D681" s="150"/>
      <c r="E681" s="289"/>
    </row>
    <row r="682" s="275" customFormat="1" customHeight="1" spans="1:5">
      <c r="A682" s="149">
        <v>20825</v>
      </c>
      <c r="B682" s="271" t="s">
        <v>584</v>
      </c>
      <c r="C682" s="150">
        <f>C683+C684</f>
        <v>252</v>
      </c>
      <c r="D682" s="150">
        <f>D683+D684</f>
        <v>226</v>
      </c>
      <c r="E682" s="289">
        <f t="shared" ref="E682:E688" si="14">D682/C682</f>
        <v>0.896825396825397</v>
      </c>
    </row>
    <row r="683" s="275" customFormat="1" customHeight="1" spans="1:5">
      <c r="A683" s="149">
        <v>2082501</v>
      </c>
      <c r="B683" s="149" t="s">
        <v>585</v>
      </c>
      <c r="C683" s="150">
        <v>65</v>
      </c>
      <c r="D683" s="150">
        <v>73</v>
      </c>
      <c r="E683" s="289">
        <f t="shared" si="14"/>
        <v>1.12307692307692</v>
      </c>
    </row>
    <row r="684" s="275" customFormat="1" customHeight="1" spans="1:5">
      <c r="A684" s="149">
        <v>2082502</v>
      </c>
      <c r="B684" s="149" t="s">
        <v>586</v>
      </c>
      <c r="C684" s="150">
        <v>187</v>
      </c>
      <c r="D684" s="150">
        <v>153</v>
      </c>
      <c r="E684" s="289">
        <f t="shared" si="14"/>
        <v>0.818181818181818</v>
      </c>
    </row>
    <row r="685" s="275" customFormat="1" customHeight="1" spans="1:5">
      <c r="A685" s="149">
        <v>20826</v>
      </c>
      <c r="B685" s="271" t="s">
        <v>587</v>
      </c>
      <c r="C685" s="150">
        <f>C686+C687+C688</f>
        <v>1129</v>
      </c>
      <c r="D685" s="150">
        <f>D686+D687+D688</f>
        <v>1478</v>
      </c>
      <c r="E685" s="289">
        <f t="shared" si="14"/>
        <v>1.30912311780337</v>
      </c>
    </row>
    <row r="686" s="275" customFormat="1" customHeight="1" spans="1:5">
      <c r="A686" s="149">
        <v>2082601</v>
      </c>
      <c r="B686" s="149" t="s">
        <v>588</v>
      </c>
      <c r="C686" s="150">
        <v>98</v>
      </c>
      <c r="D686" s="150">
        <v>91</v>
      </c>
      <c r="E686" s="289">
        <f t="shared" si="14"/>
        <v>0.928571428571429</v>
      </c>
    </row>
    <row r="687" s="275" customFormat="1" customHeight="1" spans="1:5">
      <c r="A687" s="149">
        <v>2082602</v>
      </c>
      <c r="B687" s="149" t="s">
        <v>589</v>
      </c>
      <c r="C687" s="150">
        <v>1021</v>
      </c>
      <c r="D687" s="150">
        <v>1387</v>
      </c>
      <c r="E687" s="289">
        <f t="shared" si="14"/>
        <v>1.35847208619001</v>
      </c>
    </row>
    <row r="688" s="275" customFormat="1" customHeight="1" spans="1:5">
      <c r="A688" s="149">
        <v>2082699</v>
      </c>
      <c r="B688" s="149" t="s">
        <v>590</v>
      </c>
      <c r="C688" s="150">
        <v>10</v>
      </c>
      <c r="D688" s="150"/>
      <c r="E688" s="289">
        <f t="shared" si="14"/>
        <v>0</v>
      </c>
    </row>
    <row r="689" s="275" customFormat="1" customHeight="1" spans="1:5">
      <c r="A689" s="149">
        <v>20827</v>
      </c>
      <c r="B689" s="271" t="s">
        <v>591</v>
      </c>
      <c r="C689" s="150"/>
      <c r="D689" s="150"/>
      <c r="E689" s="289"/>
    </row>
    <row r="690" s="275" customFormat="1" customHeight="1" spans="1:5">
      <c r="A690" s="149">
        <v>2082701</v>
      </c>
      <c r="B690" s="149" t="s">
        <v>592</v>
      </c>
      <c r="C690" s="150"/>
      <c r="D690" s="150"/>
      <c r="E690" s="289"/>
    </row>
    <row r="691" s="275" customFormat="1" customHeight="1" spans="1:5">
      <c r="A691" s="149">
        <v>2082702</v>
      </c>
      <c r="B691" s="149" t="s">
        <v>593</v>
      </c>
      <c r="C691" s="150"/>
      <c r="D691" s="150"/>
      <c r="E691" s="289"/>
    </row>
    <row r="692" s="275" customFormat="1" customHeight="1" spans="1:5">
      <c r="A692" s="149">
        <v>2082703</v>
      </c>
      <c r="B692" s="149" t="s">
        <v>594</v>
      </c>
      <c r="C692" s="150"/>
      <c r="D692" s="150"/>
      <c r="E692" s="289"/>
    </row>
    <row r="693" s="275" customFormat="1" customHeight="1" spans="1:5">
      <c r="A693" s="149">
        <v>2082799</v>
      </c>
      <c r="B693" s="149" t="s">
        <v>595</v>
      </c>
      <c r="C693" s="150"/>
      <c r="D693" s="150"/>
      <c r="E693" s="289"/>
    </row>
    <row r="694" s="275" customFormat="1" customHeight="1" spans="1:5">
      <c r="A694" s="149">
        <v>20828</v>
      </c>
      <c r="B694" s="271" t="s">
        <v>596</v>
      </c>
      <c r="C694" s="150">
        <f>SUM(C695:C701)</f>
        <v>394</v>
      </c>
      <c r="D694" s="150">
        <f>SUM(D695:D701)</f>
        <v>354</v>
      </c>
      <c r="E694" s="289">
        <f>D694/C694</f>
        <v>0.898477157360406</v>
      </c>
    </row>
    <row r="695" s="275" customFormat="1" customHeight="1" spans="1:5">
      <c r="A695" s="149">
        <v>2082801</v>
      </c>
      <c r="B695" s="149" t="s">
        <v>103</v>
      </c>
      <c r="C695" s="150">
        <v>185</v>
      </c>
      <c r="D695" s="150">
        <v>282</v>
      </c>
      <c r="E695" s="289">
        <f>D695/C695</f>
        <v>1.52432432432432</v>
      </c>
    </row>
    <row r="696" s="275" customFormat="1" customHeight="1" spans="1:5">
      <c r="A696" s="149">
        <v>2082802</v>
      </c>
      <c r="B696" s="149" t="s">
        <v>104</v>
      </c>
      <c r="C696" s="150">
        <v>172</v>
      </c>
      <c r="D696" s="150">
        <v>23</v>
      </c>
      <c r="E696" s="289">
        <f>D696/C696</f>
        <v>0.133720930232558</v>
      </c>
    </row>
    <row r="697" s="275" customFormat="1" customHeight="1" spans="1:5">
      <c r="A697" s="149">
        <v>2082803</v>
      </c>
      <c r="B697" s="149" t="s">
        <v>105</v>
      </c>
      <c r="C697" s="150"/>
      <c r="D697" s="150"/>
      <c r="E697" s="289"/>
    </row>
    <row r="698" s="275" customFormat="1" customHeight="1" spans="1:5">
      <c r="A698" s="149">
        <v>2082804</v>
      </c>
      <c r="B698" s="149" t="s">
        <v>597</v>
      </c>
      <c r="C698" s="150">
        <v>25</v>
      </c>
      <c r="D698" s="150"/>
      <c r="E698" s="289">
        <f>D698/C698</f>
        <v>0</v>
      </c>
    </row>
    <row r="699" s="275" customFormat="1" customHeight="1" spans="1:5">
      <c r="A699" s="149">
        <v>2082805</v>
      </c>
      <c r="B699" s="149" t="s">
        <v>598</v>
      </c>
      <c r="C699" s="150"/>
      <c r="D699" s="150"/>
      <c r="E699" s="289"/>
    </row>
    <row r="700" s="275" customFormat="1" customHeight="1" spans="1:5">
      <c r="A700" s="149">
        <v>2082850</v>
      </c>
      <c r="B700" s="149" t="s">
        <v>112</v>
      </c>
      <c r="C700" s="150"/>
      <c r="D700" s="150"/>
      <c r="E700" s="289"/>
    </row>
    <row r="701" s="275" customFormat="1" customHeight="1" spans="1:5">
      <c r="A701" s="149">
        <v>2082899</v>
      </c>
      <c r="B701" s="149" t="s">
        <v>599</v>
      </c>
      <c r="C701" s="150">
        <v>12</v>
      </c>
      <c r="D701" s="150">
        <v>49</v>
      </c>
      <c r="E701" s="289">
        <f>D701/C701</f>
        <v>4.08333333333333</v>
      </c>
    </row>
    <row r="702" s="275" customFormat="1" customHeight="1" spans="1:5">
      <c r="A702" s="149">
        <v>20830</v>
      </c>
      <c r="B702" s="271" t="s">
        <v>600</v>
      </c>
      <c r="C702" s="150">
        <f>C703+C704</f>
        <v>54</v>
      </c>
      <c r="D702" s="150">
        <f>D703+D704</f>
        <v>52</v>
      </c>
      <c r="E702" s="289">
        <f>D702/C702</f>
        <v>0.962962962962963</v>
      </c>
    </row>
    <row r="703" s="275" customFormat="1" customHeight="1" spans="1:5">
      <c r="A703" s="149">
        <v>2083001</v>
      </c>
      <c r="B703" s="149" t="s">
        <v>601</v>
      </c>
      <c r="C703" s="150">
        <v>54</v>
      </c>
      <c r="D703" s="150">
        <v>52</v>
      </c>
      <c r="E703" s="289">
        <f>D703/C703</f>
        <v>0.962962962962963</v>
      </c>
    </row>
    <row r="704" s="275" customFormat="1" customHeight="1" spans="1:5">
      <c r="A704" s="149">
        <v>2083099</v>
      </c>
      <c r="B704" s="149" t="s">
        <v>602</v>
      </c>
      <c r="C704" s="150"/>
      <c r="D704" s="150"/>
      <c r="E704" s="289"/>
    </row>
    <row r="705" s="275" customFormat="1" customHeight="1" spans="1:5">
      <c r="A705" s="149">
        <v>20899</v>
      </c>
      <c r="B705" s="271" t="s">
        <v>603</v>
      </c>
      <c r="C705" s="150">
        <f>C706+C707</f>
        <v>374</v>
      </c>
      <c r="D705" s="150">
        <f>D706+D707</f>
        <v>302</v>
      </c>
      <c r="E705" s="289">
        <f>D705/C705</f>
        <v>0.807486631016043</v>
      </c>
    </row>
    <row r="706" s="275" customFormat="1" customHeight="1" spans="1:5">
      <c r="A706" s="149">
        <v>2089901</v>
      </c>
      <c r="B706" s="149" t="s">
        <v>604</v>
      </c>
      <c r="C706" s="150"/>
      <c r="D706" s="150"/>
      <c r="E706" s="289"/>
    </row>
    <row r="707" s="275" customFormat="1" customHeight="1" spans="1:5">
      <c r="A707" s="149">
        <v>2089999</v>
      </c>
      <c r="B707" s="152" t="s">
        <v>605</v>
      </c>
      <c r="C707" s="150">
        <v>374</v>
      </c>
      <c r="D707" s="150">
        <v>302</v>
      </c>
      <c r="E707" s="289">
        <f>D707/C707</f>
        <v>0.807486631016043</v>
      </c>
    </row>
    <row r="708" s="275" customFormat="1" customHeight="1" spans="1:5">
      <c r="A708" s="149">
        <v>210</v>
      </c>
      <c r="B708" s="271" t="s">
        <v>606</v>
      </c>
      <c r="C708" s="150">
        <f>C709+C714+C728+C732+C744+C748+C753+C757+C761+C764+C773+C789+C775</f>
        <v>11139</v>
      </c>
      <c r="D708" s="150">
        <f>D709+D714+D728+D732+D744+D748+D753+D757+D761+D764+D773+D789+D775+D781+D786</f>
        <v>14055</v>
      </c>
      <c r="E708" s="289">
        <f>D708/C708</f>
        <v>1.2617829248586</v>
      </c>
    </row>
    <row r="709" s="275" customFormat="1" customHeight="1" spans="1:5">
      <c r="A709" s="149">
        <v>21001</v>
      </c>
      <c r="B709" s="271" t="s">
        <v>607</v>
      </c>
      <c r="C709" s="150">
        <f>SUM(C710:C713)</f>
        <v>729</v>
      </c>
      <c r="D709" s="150">
        <f>SUM(D710:D713)</f>
        <v>732</v>
      </c>
      <c r="E709" s="289">
        <f>D709/C709</f>
        <v>1.00411522633745</v>
      </c>
    </row>
    <row r="710" s="275" customFormat="1" customHeight="1" spans="1:5">
      <c r="A710" s="149">
        <v>2100101</v>
      </c>
      <c r="B710" s="149" t="s">
        <v>103</v>
      </c>
      <c r="C710" s="150">
        <v>372</v>
      </c>
      <c r="D710" s="150">
        <v>437</v>
      </c>
      <c r="E710" s="289">
        <f>D710/C710</f>
        <v>1.1747311827957</v>
      </c>
    </row>
    <row r="711" s="275" customFormat="1" customHeight="1" spans="1:5">
      <c r="A711" s="149">
        <v>2100102</v>
      </c>
      <c r="B711" s="149" t="s">
        <v>104</v>
      </c>
      <c r="C711" s="150">
        <v>357</v>
      </c>
      <c r="D711" s="150">
        <v>199</v>
      </c>
      <c r="E711" s="289">
        <f>D711/C711</f>
        <v>0.557422969187675</v>
      </c>
    </row>
    <row r="712" s="275" customFormat="1" customHeight="1" spans="1:5">
      <c r="A712" s="149">
        <v>2100103</v>
      </c>
      <c r="B712" s="149" t="s">
        <v>105</v>
      </c>
      <c r="C712" s="150"/>
      <c r="D712" s="150"/>
      <c r="E712" s="289"/>
    </row>
    <row r="713" s="275" customFormat="1" customHeight="1" spans="1:5">
      <c r="A713" s="149">
        <v>2100199</v>
      </c>
      <c r="B713" s="149" t="s">
        <v>608</v>
      </c>
      <c r="C713" s="150"/>
      <c r="D713" s="150">
        <v>96</v>
      </c>
      <c r="E713" s="289"/>
    </row>
    <row r="714" s="275" customFormat="1" customHeight="1" spans="1:5">
      <c r="A714" s="149">
        <v>21002</v>
      </c>
      <c r="B714" s="271" t="s">
        <v>609</v>
      </c>
      <c r="C714" s="150">
        <f>SUM(C715:C727)</f>
        <v>1919</v>
      </c>
      <c r="D714" s="150">
        <f>SUM(D715:D727)</f>
        <v>3933</v>
      </c>
      <c r="E714" s="289">
        <f>D714/C714</f>
        <v>2.04950495049505</v>
      </c>
    </row>
    <row r="715" s="275" customFormat="1" customHeight="1" spans="1:5">
      <c r="A715" s="149">
        <v>2100201</v>
      </c>
      <c r="B715" s="149" t="s">
        <v>610</v>
      </c>
      <c r="C715" s="150">
        <v>1474</v>
      </c>
      <c r="D715" s="150">
        <v>3082</v>
      </c>
      <c r="E715" s="289">
        <f>D715/C715</f>
        <v>2.09090909090909</v>
      </c>
    </row>
    <row r="716" s="275" customFormat="1" customHeight="1" spans="1:5">
      <c r="A716" s="149">
        <v>2100202</v>
      </c>
      <c r="B716" s="149" t="s">
        <v>611</v>
      </c>
      <c r="C716" s="150">
        <v>432</v>
      </c>
      <c r="D716" s="150">
        <v>446</v>
      </c>
      <c r="E716" s="289">
        <f>D716/C716</f>
        <v>1.03240740740741</v>
      </c>
    </row>
    <row r="717" s="275" customFormat="1" customHeight="1" spans="1:5">
      <c r="A717" s="149">
        <v>2100203</v>
      </c>
      <c r="B717" s="149" t="s">
        <v>612</v>
      </c>
      <c r="C717" s="150"/>
      <c r="D717" s="150"/>
      <c r="E717" s="289"/>
    </row>
    <row r="718" s="275" customFormat="1" customHeight="1" spans="1:5">
      <c r="A718" s="149">
        <v>2100204</v>
      </c>
      <c r="B718" s="149" t="s">
        <v>613</v>
      </c>
      <c r="C718" s="150"/>
      <c r="D718" s="150"/>
      <c r="E718" s="289"/>
    </row>
    <row r="719" s="275" customFormat="1" customHeight="1" spans="1:5">
      <c r="A719" s="149">
        <v>2100205</v>
      </c>
      <c r="B719" s="149" t="s">
        <v>614</v>
      </c>
      <c r="C719" s="150"/>
      <c r="D719" s="150"/>
      <c r="E719" s="289"/>
    </row>
    <row r="720" s="275" customFormat="1" customHeight="1" spans="1:5">
      <c r="A720" s="149">
        <v>2100206</v>
      </c>
      <c r="B720" s="149" t="s">
        <v>615</v>
      </c>
      <c r="C720" s="150">
        <v>6</v>
      </c>
      <c r="D720" s="150">
        <v>17</v>
      </c>
      <c r="E720" s="289">
        <f>D720/C720</f>
        <v>2.83333333333333</v>
      </c>
    </row>
    <row r="721" s="275" customFormat="1" customHeight="1" spans="1:5">
      <c r="A721" s="149">
        <v>2100207</v>
      </c>
      <c r="B721" s="149" t="s">
        <v>616</v>
      </c>
      <c r="C721" s="150"/>
      <c r="D721" s="150"/>
      <c r="E721" s="289"/>
    </row>
    <row r="722" s="275" customFormat="1" customHeight="1" spans="1:5">
      <c r="A722" s="149">
        <v>2100208</v>
      </c>
      <c r="B722" s="149" t="s">
        <v>617</v>
      </c>
      <c r="C722" s="150"/>
      <c r="D722" s="150"/>
      <c r="E722" s="289"/>
    </row>
    <row r="723" s="275" customFormat="1" customHeight="1" spans="1:5">
      <c r="A723" s="149">
        <v>2100209</v>
      </c>
      <c r="B723" s="149" t="s">
        <v>618</v>
      </c>
      <c r="C723" s="150"/>
      <c r="D723" s="150"/>
      <c r="E723" s="289"/>
    </row>
    <row r="724" s="275" customFormat="1" customHeight="1" spans="1:5">
      <c r="A724" s="149">
        <v>2100210</v>
      </c>
      <c r="B724" s="149" t="s">
        <v>619</v>
      </c>
      <c r="C724" s="150"/>
      <c r="D724" s="150"/>
      <c r="E724" s="289"/>
    </row>
    <row r="725" s="275" customFormat="1" customHeight="1" spans="1:5">
      <c r="A725" s="149">
        <v>2100211</v>
      </c>
      <c r="B725" s="149" t="s">
        <v>620</v>
      </c>
      <c r="C725" s="150"/>
      <c r="D725" s="150"/>
      <c r="E725" s="289"/>
    </row>
    <row r="726" s="275" customFormat="1" customHeight="1" spans="1:5">
      <c r="A726" s="149">
        <v>2100212</v>
      </c>
      <c r="B726" s="149" t="s">
        <v>621</v>
      </c>
      <c r="C726" s="150"/>
      <c r="D726" s="150"/>
      <c r="E726" s="289"/>
    </row>
    <row r="727" s="275" customFormat="1" customHeight="1" spans="1:5">
      <c r="A727" s="149">
        <v>2100299</v>
      </c>
      <c r="B727" s="149" t="s">
        <v>622</v>
      </c>
      <c r="C727" s="150">
        <v>7</v>
      </c>
      <c r="D727" s="150">
        <v>388</v>
      </c>
      <c r="E727" s="289">
        <f>D727/C727</f>
        <v>55.4285714285714</v>
      </c>
    </row>
    <row r="728" s="275" customFormat="1" customHeight="1" spans="1:5">
      <c r="A728" s="149">
        <v>21003</v>
      </c>
      <c r="B728" s="271" t="s">
        <v>623</v>
      </c>
      <c r="C728" s="150">
        <f>SUM(C729:C731)</f>
        <v>2729</v>
      </c>
      <c r="D728" s="150">
        <f>SUM(D729:D731)</f>
        <v>3048</v>
      </c>
      <c r="E728" s="289">
        <f>D728/C728</f>
        <v>1.11689263466471</v>
      </c>
    </row>
    <row r="729" s="275" customFormat="1" customHeight="1" spans="1:5">
      <c r="A729" s="149">
        <v>2100301</v>
      </c>
      <c r="B729" s="149" t="s">
        <v>624</v>
      </c>
      <c r="C729" s="150"/>
      <c r="D729" s="150"/>
      <c r="E729" s="289"/>
    </row>
    <row r="730" s="275" customFormat="1" customHeight="1" spans="1:5">
      <c r="A730" s="149">
        <v>2100302</v>
      </c>
      <c r="B730" s="149" t="s">
        <v>625</v>
      </c>
      <c r="C730" s="150">
        <v>2554</v>
      </c>
      <c r="D730" s="150">
        <v>2888</v>
      </c>
      <c r="E730" s="289">
        <f>D730/C730</f>
        <v>1.13077525450274</v>
      </c>
    </row>
    <row r="731" s="275" customFormat="1" customHeight="1" spans="1:5">
      <c r="A731" s="149">
        <v>2100399</v>
      </c>
      <c r="B731" s="149" t="s">
        <v>626</v>
      </c>
      <c r="C731" s="150">
        <v>175</v>
      </c>
      <c r="D731" s="150">
        <v>160</v>
      </c>
      <c r="E731" s="289">
        <f>D731/C731</f>
        <v>0.914285714285714</v>
      </c>
    </row>
    <row r="732" s="275" customFormat="1" customHeight="1" spans="1:5">
      <c r="A732" s="149">
        <v>21004</v>
      </c>
      <c r="B732" s="271" t="s">
        <v>627</v>
      </c>
      <c r="C732" s="150">
        <f>SUM(C733:C743)</f>
        <v>1823</v>
      </c>
      <c r="D732" s="150">
        <f>SUM(D733:D743)</f>
        <v>1485</v>
      </c>
      <c r="E732" s="289">
        <f>D732/C732</f>
        <v>0.814591332967636</v>
      </c>
    </row>
    <row r="733" s="275" customFormat="1" customHeight="1" spans="1:5">
      <c r="A733" s="149">
        <v>2100401</v>
      </c>
      <c r="B733" s="149" t="s">
        <v>628</v>
      </c>
      <c r="C733" s="150">
        <v>541</v>
      </c>
      <c r="D733" s="150">
        <v>526</v>
      </c>
      <c r="E733" s="289">
        <f>D733/C733</f>
        <v>0.972273567467652</v>
      </c>
    </row>
    <row r="734" s="275" customFormat="1" customHeight="1" spans="1:5">
      <c r="A734" s="149">
        <v>2100402</v>
      </c>
      <c r="B734" s="149" t="s">
        <v>629</v>
      </c>
      <c r="C734" s="150"/>
      <c r="D734" s="150"/>
      <c r="E734" s="289"/>
    </row>
    <row r="735" s="275" customFormat="1" customHeight="1" spans="1:5">
      <c r="A735" s="149">
        <v>2100403</v>
      </c>
      <c r="B735" s="149" t="s">
        <v>630</v>
      </c>
      <c r="C735" s="150">
        <v>260</v>
      </c>
      <c r="D735" s="150">
        <v>331</v>
      </c>
      <c r="E735" s="289">
        <f>D735/C735</f>
        <v>1.27307692307692</v>
      </c>
    </row>
    <row r="736" s="275" customFormat="1" customHeight="1" spans="1:5">
      <c r="A736" s="149">
        <v>2100404</v>
      </c>
      <c r="B736" s="149" t="s">
        <v>631</v>
      </c>
      <c r="C736" s="150"/>
      <c r="D736" s="150"/>
      <c r="E736" s="289"/>
    </row>
    <row r="737" s="275" customFormat="1" customHeight="1" spans="1:5">
      <c r="A737" s="149">
        <v>2100405</v>
      </c>
      <c r="B737" s="149" t="s">
        <v>632</v>
      </c>
      <c r="C737" s="150"/>
      <c r="D737" s="150"/>
      <c r="E737" s="289"/>
    </row>
    <row r="738" s="275" customFormat="1" customHeight="1" spans="1:5">
      <c r="A738" s="149">
        <v>2100406</v>
      </c>
      <c r="B738" s="149" t="s">
        <v>633</v>
      </c>
      <c r="C738" s="150"/>
      <c r="D738" s="150"/>
      <c r="E738" s="289"/>
    </row>
    <row r="739" s="275" customFormat="1" customHeight="1" spans="1:5">
      <c r="A739" s="149">
        <v>2100407</v>
      </c>
      <c r="B739" s="149" t="s">
        <v>634</v>
      </c>
      <c r="C739" s="150"/>
      <c r="D739" s="150"/>
      <c r="E739" s="289"/>
    </row>
    <row r="740" s="275" customFormat="1" customHeight="1" spans="1:5">
      <c r="A740" s="149">
        <v>2100408</v>
      </c>
      <c r="B740" s="149" t="s">
        <v>635</v>
      </c>
      <c r="C740" s="150">
        <v>457</v>
      </c>
      <c r="D740" s="150">
        <v>372</v>
      </c>
      <c r="E740" s="289">
        <f>D740/C740</f>
        <v>0.814004376367615</v>
      </c>
    </row>
    <row r="741" s="275" customFormat="1" customHeight="1" spans="1:5">
      <c r="A741" s="149">
        <v>2100409</v>
      </c>
      <c r="B741" s="149" t="s">
        <v>636</v>
      </c>
      <c r="C741" s="150">
        <v>200</v>
      </c>
      <c r="D741" s="150">
        <v>252</v>
      </c>
      <c r="E741" s="289">
        <f>D741/C741</f>
        <v>1.26</v>
      </c>
    </row>
    <row r="742" s="275" customFormat="1" customHeight="1" spans="1:5">
      <c r="A742" s="149">
        <v>2100410</v>
      </c>
      <c r="B742" s="149" t="s">
        <v>637</v>
      </c>
      <c r="C742" s="150">
        <v>304</v>
      </c>
      <c r="D742" s="150"/>
      <c r="E742" s="289">
        <f>D742/C742</f>
        <v>0</v>
      </c>
    </row>
    <row r="743" s="275" customFormat="1" customHeight="1" spans="1:5">
      <c r="A743" s="149">
        <v>2100499</v>
      </c>
      <c r="B743" s="149" t="s">
        <v>638</v>
      </c>
      <c r="C743" s="150">
        <v>61</v>
      </c>
      <c r="D743" s="150">
        <v>4</v>
      </c>
      <c r="E743" s="289">
        <f>D743/C743</f>
        <v>0.0655737704918033</v>
      </c>
    </row>
    <row r="744" s="275" customFormat="1" customHeight="1" spans="1:5">
      <c r="A744" s="149">
        <v>21007</v>
      </c>
      <c r="B744" s="271" t="s">
        <v>639</v>
      </c>
      <c r="C744" s="150">
        <f>SUM(C745:C747)</f>
        <v>268</v>
      </c>
      <c r="D744" s="150">
        <f>SUM(D745:D747)</f>
        <v>291</v>
      </c>
      <c r="E744" s="289">
        <f>D744/C744</f>
        <v>1.08582089552239</v>
      </c>
    </row>
    <row r="745" s="275" customFormat="1" customHeight="1" spans="1:5">
      <c r="A745" s="149">
        <v>2100716</v>
      </c>
      <c r="B745" s="149" t="s">
        <v>640</v>
      </c>
      <c r="C745" s="150"/>
      <c r="D745" s="150"/>
      <c r="E745" s="289"/>
    </row>
    <row r="746" s="275" customFormat="1" customHeight="1" spans="1:5">
      <c r="A746" s="149">
        <v>2100717</v>
      </c>
      <c r="B746" s="149" t="s">
        <v>641</v>
      </c>
      <c r="C746" s="150">
        <v>268</v>
      </c>
      <c r="D746" s="150">
        <v>291</v>
      </c>
      <c r="E746" s="289">
        <f>D746/C746</f>
        <v>1.08582089552239</v>
      </c>
    </row>
    <row r="747" s="275" customFormat="1" customHeight="1" spans="1:5">
      <c r="A747" s="149">
        <v>2100799</v>
      </c>
      <c r="B747" s="149" t="s">
        <v>642</v>
      </c>
      <c r="C747" s="150"/>
      <c r="D747" s="150"/>
      <c r="E747" s="289"/>
    </row>
    <row r="748" s="275" customFormat="1" customHeight="1" spans="1:5">
      <c r="A748" s="149">
        <v>21011</v>
      </c>
      <c r="B748" s="271" t="s">
        <v>643</v>
      </c>
      <c r="C748" s="150">
        <f>SUM(C749:C752)</f>
        <v>3258</v>
      </c>
      <c r="D748" s="150">
        <f>SUM(D749:D752)</f>
        <v>3884</v>
      </c>
      <c r="E748" s="289">
        <f t="shared" ref="E748:E753" si="15">D748/C748</f>
        <v>1.19214241866176</v>
      </c>
    </row>
    <row r="749" s="275" customFormat="1" customHeight="1" spans="1:5">
      <c r="A749" s="149">
        <v>2101101</v>
      </c>
      <c r="B749" s="149" t="s">
        <v>644</v>
      </c>
      <c r="C749" s="150">
        <v>1282</v>
      </c>
      <c r="D749" s="150">
        <v>1571</v>
      </c>
      <c r="E749" s="289">
        <f t="shared" si="15"/>
        <v>1.22542901716069</v>
      </c>
    </row>
    <row r="750" s="275" customFormat="1" customHeight="1" spans="1:5">
      <c r="A750" s="149">
        <v>2101102</v>
      </c>
      <c r="B750" s="149" t="s">
        <v>645</v>
      </c>
      <c r="C750" s="150">
        <v>959</v>
      </c>
      <c r="D750" s="150">
        <v>1058</v>
      </c>
      <c r="E750" s="289">
        <f t="shared" si="15"/>
        <v>1.10323253388947</v>
      </c>
    </row>
    <row r="751" s="275" customFormat="1" customHeight="1" spans="1:5">
      <c r="A751" s="149">
        <v>2101103</v>
      </c>
      <c r="B751" s="149" t="s">
        <v>646</v>
      </c>
      <c r="C751" s="150">
        <v>988</v>
      </c>
      <c r="D751" s="150">
        <v>1255</v>
      </c>
      <c r="E751" s="289">
        <f t="shared" si="15"/>
        <v>1.27024291497976</v>
      </c>
    </row>
    <row r="752" s="275" customFormat="1" customHeight="1" spans="1:5">
      <c r="A752" s="149">
        <v>2101199</v>
      </c>
      <c r="B752" s="149" t="s">
        <v>647</v>
      </c>
      <c r="C752" s="150">
        <v>29</v>
      </c>
      <c r="D752" s="150"/>
      <c r="E752" s="289">
        <f t="shared" si="15"/>
        <v>0</v>
      </c>
    </row>
    <row r="753" s="275" customFormat="1" customHeight="1" spans="1:5">
      <c r="A753" s="149">
        <v>21012</v>
      </c>
      <c r="B753" s="271" t="s">
        <v>648</v>
      </c>
      <c r="C753" s="150">
        <f>SUM(C754:C756)</f>
        <v>47</v>
      </c>
      <c r="D753" s="150">
        <f>SUM(D754:D756)</f>
        <v>47</v>
      </c>
      <c r="E753" s="289">
        <f t="shared" si="15"/>
        <v>1</v>
      </c>
    </row>
    <row r="754" s="275" customFormat="1" customHeight="1" spans="1:5">
      <c r="A754" s="149">
        <v>2101201</v>
      </c>
      <c r="B754" s="149" t="s">
        <v>649</v>
      </c>
      <c r="C754" s="150"/>
      <c r="D754" s="150"/>
      <c r="E754" s="289"/>
    </row>
    <row r="755" s="275" customFormat="1" customHeight="1" spans="1:5">
      <c r="A755" s="149">
        <v>2101202</v>
      </c>
      <c r="B755" s="149" t="s">
        <v>650</v>
      </c>
      <c r="C755" s="150">
        <v>47</v>
      </c>
      <c r="D755" s="150">
        <v>47</v>
      </c>
      <c r="E755" s="289">
        <f>D755/C755</f>
        <v>1</v>
      </c>
    </row>
    <row r="756" s="275" customFormat="1" customHeight="1" spans="1:5">
      <c r="A756" s="149">
        <v>2101299</v>
      </c>
      <c r="B756" s="149" t="s">
        <v>651</v>
      </c>
      <c r="C756" s="150"/>
      <c r="D756" s="150"/>
      <c r="E756" s="289"/>
    </row>
    <row r="757" s="275" customFormat="1" customHeight="1" spans="1:5">
      <c r="A757" s="149">
        <v>21013</v>
      </c>
      <c r="B757" s="271" t="s">
        <v>652</v>
      </c>
      <c r="C757" s="150">
        <f>SUM(C758:C760)</f>
        <v>0</v>
      </c>
      <c r="D757" s="150">
        <f>SUM(D758:D760)</f>
        <v>0</v>
      </c>
      <c r="E757" s="289"/>
    </row>
    <row r="758" s="275" customFormat="1" customHeight="1" spans="1:5">
      <c r="A758" s="149">
        <v>2101301</v>
      </c>
      <c r="B758" s="149" t="s">
        <v>653</v>
      </c>
      <c r="C758" s="150"/>
      <c r="D758" s="150"/>
      <c r="E758" s="289"/>
    </row>
    <row r="759" s="275" customFormat="1" customHeight="1" spans="1:5">
      <c r="A759" s="149">
        <v>2101302</v>
      </c>
      <c r="B759" s="149" t="s">
        <v>654</v>
      </c>
      <c r="C759" s="150"/>
      <c r="D759" s="150"/>
      <c r="E759" s="289"/>
    </row>
    <row r="760" s="275" customFormat="1" customHeight="1" spans="1:5">
      <c r="A760" s="149">
        <v>2101399</v>
      </c>
      <c r="B760" s="149" t="s">
        <v>655</v>
      </c>
      <c r="C760" s="150"/>
      <c r="D760" s="150"/>
      <c r="E760" s="289"/>
    </row>
    <row r="761" s="275" customFormat="1" customHeight="1" spans="1:5">
      <c r="A761" s="149">
        <v>21014</v>
      </c>
      <c r="B761" s="271" t="s">
        <v>656</v>
      </c>
      <c r="C761" s="150">
        <f>SUM(C762:C763)</f>
        <v>2</v>
      </c>
      <c r="D761" s="150">
        <f>SUM(D762:D763)</f>
        <v>2</v>
      </c>
      <c r="E761" s="289">
        <f>D761/C761</f>
        <v>1</v>
      </c>
    </row>
    <row r="762" s="275" customFormat="1" customHeight="1" spans="1:5">
      <c r="A762" s="149">
        <v>2101401</v>
      </c>
      <c r="B762" s="149" t="s">
        <v>657</v>
      </c>
      <c r="C762" s="150">
        <v>2</v>
      </c>
      <c r="D762" s="150">
        <v>2</v>
      </c>
      <c r="E762" s="289">
        <f>D762/C762</f>
        <v>1</v>
      </c>
    </row>
    <row r="763" s="275" customFormat="1" customHeight="1" spans="1:5">
      <c r="A763" s="149">
        <v>2101499</v>
      </c>
      <c r="B763" s="149" t="s">
        <v>658</v>
      </c>
      <c r="C763" s="150"/>
      <c r="D763" s="150"/>
      <c r="E763" s="289"/>
    </row>
    <row r="764" s="275" customFormat="1" customHeight="1" spans="1:5">
      <c r="A764" s="149">
        <v>21015</v>
      </c>
      <c r="B764" s="271" t="s">
        <v>659</v>
      </c>
      <c r="C764" s="150">
        <f>SUM(C765:C772)</f>
        <v>174</v>
      </c>
      <c r="D764" s="150">
        <f>SUM(D765:D772)</f>
        <v>55</v>
      </c>
      <c r="E764" s="289">
        <f>D764/C764</f>
        <v>0.316091954022989</v>
      </c>
    </row>
    <row r="765" s="275" customFormat="1" customHeight="1" spans="1:5">
      <c r="A765" s="149">
        <v>2101501</v>
      </c>
      <c r="B765" s="149" t="s">
        <v>103</v>
      </c>
      <c r="C765" s="150">
        <v>135</v>
      </c>
      <c r="D765" s="150">
        <v>2</v>
      </c>
      <c r="E765" s="289">
        <f>D765/C765</f>
        <v>0.0148148148148148</v>
      </c>
    </row>
    <row r="766" s="275" customFormat="1" customHeight="1" spans="1:5">
      <c r="A766" s="149">
        <v>2101502</v>
      </c>
      <c r="B766" s="149" t="s">
        <v>104</v>
      </c>
      <c r="C766" s="150"/>
      <c r="D766" s="150"/>
      <c r="E766" s="289"/>
    </row>
    <row r="767" s="275" customFormat="1" customHeight="1" spans="1:5">
      <c r="A767" s="149">
        <v>2101503</v>
      </c>
      <c r="B767" s="149" t="s">
        <v>105</v>
      </c>
      <c r="C767" s="150"/>
      <c r="D767" s="150"/>
      <c r="E767" s="289"/>
    </row>
    <row r="768" s="275" customFormat="1" customHeight="1" spans="1:5">
      <c r="A768" s="149">
        <v>2101504</v>
      </c>
      <c r="B768" s="149" t="s">
        <v>144</v>
      </c>
      <c r="C768" s="150"/>
      <c r="D768" s="150"/>
      <c r="E768" s="289"/>
    </row>
    <row r="769" s="275" customFormat="1" customHeight="1" spans="1:5">
      <c r="A769" s="149">
        <v>2101505</v>
      </c>
      <c r="B769" s="149" t="s">
        <v>660</v>
      </c>
      <c r="C769" s="150"/>
      <c r="D769" s="150"/>
      <c r="E769" s="289"/>
    </row>
    <row r="770" s="275" customFormat="1" customHeight="1" spans="1:5">
      <c r="A770" s="149">
        <v>2101506</v>
      </c>
      <c r="B770" s="149" t="s">
        <v>661</v>
      </c>
      <c r="C770" s="150">
        <v>22</v>
      </c>
      <c r="D770" s="150"/>
      <c r="E770" s="289">
        <f>D770/C770</f>
        <v>0</v>
      </c>
    </row>
    <row r="771" s="275" customFormat="1" customHeight="1" spans="1:5">
      <c r="A771" s="149">
        <v>2101550</v>
      </c>
      <c r="B771" s="149" t="s">
        <v>112</v>
      </c>
      <c r="C771" s="150"/>
      <c r="D771" s="150"/>
      <c r="E771" s="289"/>
    </row>
    <row r="772" s="275" customFormat="1" customHeight="1" spans="1:5">
      <c r="A772" s="149">
        <v>2101599</v>
      </c>
      <c r="B772" s="149" t="s">
        <v>662</v>
      </c>
      <c r="C772" s="150">
        <v>17</v>
      </c>
      <c r="D772" s="150">
        <v>53</v>
      </c>
      <c r="E772" s="289">
        <f>D772/C772</f>
        <v>3.11764705882353</v>
      </c>
    </row>
    <row r="773" s="275" customFormat="1" customHeight="1" spans="1:5">
      <c r="A773" s="149">
        <v>21016</v>
      </c>
      <c r="B773" s="271" t="s">
        <v>663</v>
      </c>
      <c r="C773" s="150">
        <f>C774</f>
        <v>2</v>
      </c>
      <c r="D773" s="150">
        <f>D774</f>
        <v>0</v>
      </c>
      <c r="E773" s="289">
        <f>D773/C773</f>
        <v>0</v>
      </c>
    </row>
    <row r="774" s="275" customFormat="1" customHeight="1" spans="1:5">
      <c r="A774" s="149">
        <v>2101601</v>
      </c>
      <c r="B774" s="149" t="s">
        <v>664</v>
      </c>
      <c r="C774" s="150">
        <v>2</v>
      </c>
      <c r="D774" s="150"/>
      <c r="E774" s="289">
        <f>D774/C774</f>
        <v>0</v>
      </c>
    </row>
    <row r="775" s="275" customFormat="1" customHeight="1" spans="1:5">
      <c r="A775" s="149">
        <v>21017</v>
      </c>
      <c r="B775" s="271" t="s">
        <v>665</v>
      </c>
      <c r="C775" s="150">
        <f>SUM(C776:C780)</f>
        <v>1</v>
      </c>
      <c r="D775" s="150">
        <f>SUM(D776:D780)</f>
        <v>174</v>
      </c>
      <c r="E775" s="289">
        <f>D775/C775</f>
        <v>174</v>
      </c>
    </row>
    <row r="776" s="275" customFormat="1" customHeight="1" spans="1:5">
      <c r="A776" s="149">
        <v>2101701</v>
      </c>
      <c r="B776" s="149" t="s">
        <v>240</v>
      </c>
      <c r="C776" s="150"/>
      <c r="D776" s="150"/>
      <c r="E776" s="289"/>
    </row>
    <row r="777" s="275" customFormat="1" customHeight="1" spans="1:5">
      <c r="A777" s="149">
        <v>2101702</v>
      </c>
      <c r="B777" s="149" t="s">
        <v>241</v>
      </c>
      <c r="C777" s="150"/>
      <c r="D777" s="150"/>
      <c r="E777" s="289"/>
    </row>
    <row r="778" s="275" customFormat="1" customHeight="1" spans="1:5">
      <c r="A778" s="149">
        <v>2101703</v>
      </c>
      <c r="B778" s="149" t="s">
        <v>242</v>
      </c>
      <c r="C778" s="150"/>
      <c r="D778" s="150"/>
      <c r="E778" s="289"/>
    </row>
    <row r="779" s="275" customFormat="1" customHeight="1" spans="1:5">
      <c r="A779" s="149">
        <v>2101704</v>
      </c>
      <c r="B779" s="149" t="s">
        <v>666</v>
      </c>
      <c r="C779" s="150">
        <v>1</v>
      </c>
      <c r="D779" s="150">
        <v>174</v>
      </c>
      <c r="E779" s="289">
        <f>D779/C779</f>
        <v>174</v>
      </c>
    </row>
    <row r="780" s="275" customFormat="1" customHeight="1" spans="1:5">
      <c r="A780" s="149">
        <v>2101799</v>
      </c>
      <c r="B780" s="149" t="s">
        <v>667</v>
      </c>
      <c r="C780" s="150"/>
      <c r="D780" s="150"/>
      <c r="E780" s="289"/>
    </row>
    <row r="781" s="275" customFormat="1" customHeight="1" spans="1:5">
      <c r="A781" s="149">
        <v>21018</v>
      </c>
      <c r="B781" s="271" t="s">
        <v>668</v>
      </c>
      <c r="C781" s="150"/>
      <c r="D781" s="150">
        <f>SUM(D782:D785)</f>
        <v>87</v>
      </c>
      <c r="E781" s="289"/>
    </row>
    <row r="782" s="275" customFormat="1" customHeight="1" spans="1:5">
      <c r="A782" s="149">
        <v>2101801</v>
      </c>
      <c r="B782" s="149" t="s">
        <v>240</v>
      </c>
      <c r="C782" s="150"/>
      <c r="D782" s="150">
        <v>4</v>
      </c>
      <c r="E782" s="289"/>
    </row>
    <row r="783" s="275" customFormat="1" customHeight="1" spans="1:5">
      <c r="A783" s="149">
        <v>2101802</v>
      </c>
      <c r="B783" s="149" t="s">
        <v>241</v>
      </c>
      <c r="C783" s="150"/>
      <c r="D783" s="150"/>
      <c r="E783" s="289"/>
    </row>
    <row r="784" s="275" customFormat="1" customHeight="1" spans="1:5">
      <c r="A784" s="149">
        <v>2101803</v>
      </c>
      <c r="B784" s="149" t="s">
        <v>242</v>
      </c>
      <c r="C784" s="150"/>
      <c r="D784" s="150"/>
      <c r="E784" s="289"/>
    </row>
    <row r="785" s="275" customFormat="1" customHeight="1" spans="1:5">
      <c r="A785" s="149">
        <v>2101899</v>
      </c>
      <c r="B785" s="149" t="s">
        <v>669</v>
      </c>
      <c r="C785" s="150"/>
      <c r="D785" s="150">
        <v>83</v>
      </c>
      <c r="E785" s="289"/>
    </row>
    <row r="786" s="275" customFormat="1" customHeight="1" spans="1:5">
      <c r="A786" s="149">
        <v>21019</v>
      </c>
      <c r="B786" s="271" t="s">
        <v>670</v>
      </c>
      <c r="C786" s="150"/>
      <c r="D786" s="150">
        <f>SUM(D787:D788)</f>
        <v>252</v>
      </c>
      <c r="E786" s="289"/>
    </row>
    <row r="787" s="275" customFormat="1" customHeight="1" spans="1:5">
      <c r="A787" s="149">
        <v>2101901</v>
      </c>
      <c r="B787" s="149" t="s">
        <v>671</v>
      </c>
      <c r="C787" s="150"/>
      <c r="D787" s="150"/>
      <c r="E787" s="289"/>
    </row>
    <row r="788" s="275" customFormat="1" customHeight="1" spans="1:5">
      <c r="A788" s="149">
        <v>2101999</v>
      </c>
      <c r="B788" s="149" t="s">
        <v>672</v>
      </c>
      <c r="C788" s="150"/>
      <c r="D788" s="150">
        <v>252</v>
      </c>
      <c r="E788" s="289"/>
    </row>
    <row r="789" s="275" customFormat="1" customHeight="1" spans="1:5">
      <c r="A789" s="149">
        <v>21099</v>
      </c>
      <c r="B789" s="271" t="s">
        <v>673</v>
      </c>
      <c r="C789" s="150">
        <f>C790+C791</f>
        <v>187</v>
      </c>
      <c r="D789" s="150">
        <f>D790+D791</f>
        <v>65</v>
      </c>
      <c r="E789" s="289">
        <f>D789/C789</f>
        <v>0.347593582887701</v>
      </c>
    </row>
    <row r="790" s="275" customFormat="1" customHeight="1" spans="1:5">
      <c r="A790" s="149">
        <v>2109901</v>
      </c>
      <c r="B790" s="149" t="s">
        <v>674</v>
      </c>
      <c r="C790" s="150"/>
      <c r="D790" s="150"/>
      <c r="E790" s="289"/>
    </row>
    <row r="791" s="275" customFormat="1" customHeight="1" spans="1:5">
      <c r="A791" s="149">
        <v>2109999</v>
      </c>
      <c r="B791" s="149" t="s">
        <v>674</v>
      </c>
      <c r="C791" s="150">
        <v>187</v>
      </c>
      <c r="D791" s="150">
        <v>65</v>
      </c>
      <c r="E791" s="289">
        <f t="shared" ref="E790:E795" si="16">D791/C791</f>
        <v>0.347593582887701</v>
      </c>
    </row>
    <row r="792" s="275" customFormat="1" customHeight="1" spans="1:5">
      <c r="A792" s="149">
        <v>211</v>
      </c>
      <c r="B792" s="271" t="s">
        <v>675</v>
      </c>
      <c r="C792" s="150">
        <f>C793+C803+C807+C816+C823+C830+C836+C839+C842+C844+C846+C852+C854+C856+C871</f>
        <v>4983</v>
      </c>
      <c r="D792" s="150">
        <f>D793+D803+D807+D816+D823+D830+D836+D839+D842+D844+D846+D852+D854+D856+D871</f>
        <v>12436</v>
      </c>
      <c r="E792" s="289">
        <f t="shared" si="16"/>
        <v>2.49568533012242</v>
      </c>
    </row>
    <row r="793" s="275" customFormat="1" customHeight="1" spans="1:5">
      <c r="A793" s="149">
        <v>21101</v>
      </c>
      <c r="B793" s="271" t="s">
        <v>676</v>
      </c>
      <c r="C793" s="150">
        <f>SUM(C794:C802)</f>
        <v>171</v>
      </c>
      <c r="D793" s="150">
        <f>SUM(D794:D802)</f>
        <v>337</v>
      </c>
      <c r="E793" s="289">
        <f t="shared" si="16"/>
        <v>1.97076023391813</v>
      </c>
    </row>
    <row r="794" s="275" customFormat="1" customHeight="1" spans="1:5">
      <c r="A794" s="149">
        <v>2110101</v>
      </c>
      <c r="B794" s="149" t="s">
        <v>103</v>
      </c>
      <c r="C794" s="150">
        <v>66</v>
      </c>
      <c r="D794" s="150">
        <v>12</v>
      </c>
      <c r="E794" s="289">
        <f t="shared" si="16"/>
        <v>0.181818181818182</v>
      </c>
    </row>
    <row r="795" s="275" customFormat="1" customHeight="1" spans="1:5">
      <c r="A795" s="149">
        <v>2110102</v>
      </c>
      <c r="B795" s="149" t="s">
        <v>104</v>
      </c>
      <c r="C795" s="150">
        <v>7</v>
      </c>
      <c r="D795" s="150"/>
      <c r="E795" s="289">
        <f t="shared" si="16"/>
        <v>0</v>
      </c>
    </row>
    <row r="796" s="275" customFormat="1" customHeight="1" spans="1:5">
      <c r="A796" s="149">
        <v>2110103</v>
      </c>
      <c r="B796" s="149" t="s">
        <v>105</v>
      </c>
      <c r="C796" s="150"/>
      <c r="D796" s="150"/>
      <c r="E796" s="289"/>
    </row>
    <row r="797" s="275" customFormat="1" customHeight="1" spans="1:5">
      <c r="A797" s="149">
        <v>2110104</v>
      </c>
      <c r="B797" s="149" t="s">
        <v>677</v>
      </c>
      <c r="C797" s="150"/>
      <c r="D797" s="150"/>
      <c r="E797" s="289"/>
    </row>
    <row r="798" s="275" customFormat="1" customHeight="1" spans="1:5">
      <c r="A798" s="149">
        <v>2110105</v>
      </c>
      <c r="B798" s="149" t="s">
        <v>678</v>
      </c>
      <c r="C798" s="150"/>
      <c r="D798" s="150"/>
      <c r="E798" s="289"/>
    </row>
    <row r="799" s="275" customFormat="1" customHeight="1" spans="1:5">
      <c r="A799" s="149">
        <v>2110106</v>
      </c>
      <c r="B799" s="149" t="s">
        <v>679</v>
      </c>
      <c r="C799" s="150"/>
      <c r="D799" s="150"/>
      <c r="E799" s="289"/>
    </row>
    <row r="800" s="275" customFormat="1" customHeight="1" spans="1:5">
      <c r="A800" s="149">
        <v>2110107</v>
      </c>
      <c r="B800" s="149" t="s">
        <v>680</v>
      </c>
      <c r="C800" s="150"/>
      <c r="D800" s="150"/>
      <c r="E800" s="289"/>
    </row>
    <row r="801" s="275" customFormat="1" customHeight="1" spans="1:5">
      <c r="A801" s="149">
        <v>2110108</v>
      </c>
      <c r="B801" s="149" t="s">
        <v>681</v>
      </c>
      <c r="C801" s="150"/>
      <c r="D801" s="150"/>
      <c r="E801" s="289"/>
    </row>
    <row r="802" s="275" customFormat="1" customHeight="1" spans="1:5">
      <c r="A802" s="149">
        <v>2110199</v>
      </c>
      <c r="B802" s="149" t="s">
        <v>682</v>
      </c>
      <c r="C802" s="150">
        <v>98</v>
      </c>
      <c r="D802" s="150">
        <v>325</v>
      </c>
      <c r="E802" s="289">
        <f>D802/C802</f>
        <v>3.31632653061224</v>
      </c>
    </row>
    <row r="803" s="275" customFormat="1" customHeight="1" spans="1:5">
      <c r="A803" s="149">
        <v>21102</v>
      </c>
      <c r="B803" s="271" t="s">
        <v>683</v>
      </c>
      <c r="C803" s="150">
        <f>SUM(C804:C806)</f>
        <v>4</v>
      </c>
      <c r="D803" s="150">
        <f>SUM(D804:D806)</f>
        <v>89</v>
      </c>
      <c r="E803" s="289">
        <f>D803/C803</f>
        <v>22.25</v>
      </c>
    </row>
    <row r="804" s="275" customFormat="1" customHeight="1" spans="1:5">
      <c r="A804" s="149">
        <v>2110203</v>
      </c>
      <c r="B804" s="149" t="s">
        <v>684</v>
      </c>
      <c r="C804" s="150"/>
      <c r="D804" s="150"/>
      <c r="E804" s="289"/>
    </row>
    <row r="805" s="275" customFormat="1" customHeight="1" spans="1:5">
      <c r="A805" s="149">
        <v>2110204</v>
      </c>
      <c r="B805" s="149" t="s">
        <v>685</v>
      </c>
      <c r="C805" s="150"/>
      <c r="D805" s="150"/>
      <c r="E805" s="289"/>
    </row>
    <row r="806" s="275" customFormat="1" customHeight="1" spans="1:5">
      <c r="A806" s="149">
        <v>2110299</v>
      </c>
      <c r="B806" s="149" t="s">
        <v>686</v>
      </c>
      <c r="C806" s="150">
        <v>4</v>
      </c>
      <c r="D806" s="150">
        <v>89</v>
      </c>
      <c r="E806" s="289">
        <f>D806/C806</f>
        <v>22.25</v>
      </c>
    </row>
    <row r="807" s="275" customFormat="1" customHeight="1" spans="1:5">
      <c r="A807" s="149">
        <v>21103</v>
      </c>
      <c r="B807" s="271" t="s">
        <v>687</v>
      </c>
      <c r="C807" s="150">
        <f>SUM(C808:C815)</f>
        <v>2628</v>
      </c>
      <c r="D807" s="150">
        <f>SUM(D808:D815)</f>
        <v>2242</v>
      </c>
      <c r="E807" s="289">
        <f>D807/C807</f>
        <v>0.853120243531202</v>
      </c>
    </row>
    <row r="808" s="275" customFormat="1" customHeight="1" spans="1:5">
      <c r="A808" s="149">
        <v>2110301</v>
      </c>
      <c r="B808" s="149" t="s">
        <v>688</v>
      </c>
      <c r="C808" s="150">
        <v>260</v>
      </c>
      <c r="D808" s="150"/>
      <c r="E808" s="289">
        <f>D808/C808</f>
        <v>0</v>
      </c>
    </row>
    <row r="809" s="275" customFormat="1" customHeight="1" spans="1:5">
      <c r="A809" s="149">
        <v>2110302</v>
      </c>
      <c r="B809" s="149" t="s">
        <v>689</v>
      </c>
      <c r="C809" s="150">
        <v>2368</v>
      </c>
      <c r="D809" s="150">
        <v>2242</v>
      </c>
      <c r="E809" s="289">
        <f>D809/C809</f>
        <v>0.946790540540541</v>
      </c>
    </row>
    <row r="810" s="275" customFormat="1" customHeight="1" spans="1:5">
      <c r="A810" s="149">
        <v>2110303</v>
      </c>
      <c r="B810" s="149" t="s">
        <v>690</v>
      </c>
      <c r="C810" s="150"/>
      <c r="D810" s="150"/>
      <c r="E810" s="289"/>
    </row>
    <row r="811" s="275" customFormat="1" customHeight="1" spans="1:5">
      <c r="A811" s="149">
        <v>2110304</v>
      </c>
      <c r="B811" s="149" t="s">
        <v>691</v>
      </c>
      <c r="C811" s="150"/>
      <c r="D811" s="150"/>
      <c r="E811" s="289"/>
    </row>
    <row r="812" s="275" customFormat="1" customHeight="1" spans="1:5">
      <c r="A812" s="149">
        <v>2110305</v>
      </c>
      <c r="B812" s="149" t="s">
        <v>692</v>
      </c>
      <c r="C812" s="150"/>
      <c r="D812" s="150"/>
      <c r="E812" s="289"/>
    </row>
    <row r="813" s="275" customFormat="1" customHeight="1" spans="1:5">
      <c r="A813" s="149">
        <v>2110306</v>
      </c>
      <c r="B813" s="149" t="s">
        <v>693</v>
      </c>
      <c r="C813" s="150"/>
      <c r="D813" s="150"/>
      <c r="E813" s="289"/>
    </row>
    <row r="814" s="275" customFormat="1" customHeight="1" spans="1:5">
      <c r="A814" s="149">
        <v>2110307</v>
      </c>
      <c r="B814" s="149" t="s">
        <v>694</v>
      </c>
      <c r="C814" s="150"/>
      <c r="D814" s="150"/>
      <c r="E814" s="289"/>
    </row>
    <row r="815" s="275" customFormat="1" customHeight="1" spans="1:5">
      <c r="A815" s="149">
        <v>2110399</v>
      </c>
      <c r="B815" s="149" t="s">
        <v>695</v>
      </c>
      <c r="C815" s="150"/>
      <c r="D815" s="150"/>
      <c r="E815" s="289"/>
    </row>
    <row r="816" s="275" customFormat="1" customHeight="1" spans="1:5">
      <c r="A816" s="149">
        <v>21104</v>
      </c>
      <c r="B816" s="271" t="s">
        <v>696</v>
      </c>
      <c r="C816" s="150">
        <f>SUM(C817:C822)</f>
        <v>1217</v>
      </c>
      <c r="D816" s="150">
        <f>SUM(D817:D822)</f>
        <v>8999</v>
      </c>
      <c r="E816" s="289">
        <f>D816/C816</f>
        <v>7.39441248972884</v>
      </c>
    </row>
    <row r="817" s="275" customFormat="1" customHeight="1" spans="1:5">
      <c r="A817" s="149">
        <v>2110401</v>
      </c>
      <c r="B817" s="149" t="s">
        <v>697</v>
      </c>
      <c r="C817" s="150">
        <v>706</v>
      </c>
      <c r="D817" s="150">
        <v>3919</v>
      </c>
      <c r="E817" s="289">
        <f>D817/C817</f>
        <v>5.55099150141643</v>
      </c>
    </row>
    <row r="818" s="275" customFormat="1" customHeight="1" spans="1:5">
      <c r="A818" s="149">
        <v>2110402</v>
      </c>
      <c r="B818" s="149" t="s">
        <v>698</v>
      </c>
      <c r="C818" s="150"/>
      <c r="D818" s="150"/>
      <c r="E818" s="289"/>
    </row>
    <row r="819" s="275" customFormat="1" customHeight="1" spans="1:5">
      <c r="A819" s="149">
        <v>2110404</v>
      </c>
      <c r="B819" s="149" t="s">
        <v>699</v>
      </c>
      <c r="C819" s="150"/>
      <c r="D819" s="150"/>
      <c r="E819" s="289"/>
    </row>
    <row r="820" s="275" customFormat="1" customHeight="1" spans="1:5">
      <c r="A820" s="149">
        <v>2110405</v>
      </c>
      <c r="B820" s="149" t="s">
        <v>700</v>
      </c>
      <c r="C820" s="150">
        <v>369</v>
      </c>
      <c r="D820" s="150">
        <v>4371</v>
      </c>
      <c r="E820" s="289">
        <f t="shared" ref="E818:E824" si="17">D820/C820</f>
        <v>11.8455284552846</v>
      </c>
    </row>
    <row r="821" s="275" customFormat="1" customHeight="1" spans="1:5">
      <c r="A821" s="149">
        <v>2110406</v>
      </c>
      <c r="B821" s="149" t="s">
        <v>701</v>
      </c>
      <c r="C821" s="150">
        <v>22</v>
      </c>
      <c r="D821" s="150"/>
      <c r="E821" s="289">
        <f t="shared" si="17"/>
        <v>0</v>
      </c>
    </row>
    <row r="822" s="275" customFormat="1" customHeight="1" spans="1:5">
      <c r="A822" s="149">
        <v>2110499</v>
      </c>
      <c r="B822" s="149" t="s">
        <v>702</v>
      </c>
      <c r="C822" s="150">
        <v>120</v>
      </c>
      <c r="D822" s="150">
        <v>709</v>
      </c>
      <c r="E822" s="289">
        <f t="shared" si="17"/>
        <v>5.90833333333333</v>
      </c>
    </row>
    <row r="823" s="275" customFormat="1" customHeight="1" spans="1:5">
      <c r="A823" s="149">
        <v>21105</v>
      </c>
      <c r="B823" s="271" t="s">
        <v>703</v>
      </c>
      <c r="C823" s="150">
        <f>SUM(C824:C829)</f>
        <v>406</v>
      </c>
      <c r="D823" s="150">
        <f>SUM(D824:D829)</f>
        <v>361</v>
      </c>
      <c r="E823" s="289">
        <f t="shared" si="17"/>
        <v>0.889162561576355</v>
      </c>
    </row>
    <row r="824" s="275" customFormat="1" customHeight="1" spans="1:5">
      <c r="A824" s="149">
        <v>2110501</v>
      </c>
      <c r="B824" s="149" t="s">
        <v>704</v>
      </c>
      <c r="C824" s="150">
        <v>264</v>
      </c>
      <c r="D824" s="150">
        <v>348</v>
      </c>
      <c r="E824" s="289">
        <f t="shared" si="17"/>
        <v>1.31818181818182</v>
      </c>
    </row>
    <row r="825" s="275" customFormat="1" customHeight="1" spans="1:5">
      <c r="A825" s="149">
        <v>2110502</v>
      </c>
      <c r="B825" s="149" t="s">
        <v>705</v>
      </c>
      <c r="C825" s="150"/>
      <c r="D825" s="150"/>
      <c r="E825" s="289"/>
    </row>
    <row r="826" s="275" customFormat="1" customHeight="1" spans="1:5">
      <c r="A826" s="149">
        <v>2110503</v>
      </c>
      <c r="B826" s="149" t="s">
        <v>706</v>
      </c>
      <c r="C826" s="150"/>
      <c r="D826" s="150"/>
      <c r="E826" s="289"/>
    </row>
    <row r="827" s="275" customFormat="1" customHeight="1" spans="1:5">
      <c r="A827" s="149">
        <v>2110506</v>
      </c>
      <c r="B827" s="149" t="s">
        <v>707</v>
      </c>
      <c r="C827" s="150"/>
      <c r="D827" s="150"/>
      <c r="E827" s="289"/>
    </row>
    <row r="828" s="275" customFormat="1" customHeight="1" spans="1:5">
      <c r="A828" s="149">
        <v>2110507</v>
      </c>
      <c r="B828" s="149" t="s">
        <v>708</v>
      </c>
      <c r="C828" s="150"/>
      <c r="D828" s="150"/>
      <c r="E828" s="289"/>
    </row>
    <row r="829" s="275" customFormat="1" customHeight="1" spans="1:5">
      <c r="A829" s="149">
        <v>2110599</v>
      </c>
      <c r="B829" s="149" t="s">
        <v>709</v>
      </c>
      <c r="C829" s="150">
        <v>142</v>
      </c>
      <c r="D829" s="150">
        <v>13</v>
      </c>
      <c r="E829" s="289">
        <f>D829/C829</f>
        <v>0.0915492957746479</v>
      </c>
    </row>
    <row r="830" s="275" customFormat="1" customHeight="1" spans="1:5">
      <c r="A830" s="149">
        <v>21106</v>
      </c>
      <c r="B830" s="271" t="s">
        <v>710</v>
      </c>
      <c r="C830" s="150">
        <f>SUM(C831:C835)</f>
        <v>0</v>
      </c>
      <c r="D830" s="150">
        <f>SUM(D831:D835)</f>
        <v>0</v>
      </c>
      <c r="E830" s="289"/>
    </row>
    <row r="831" s="275" customFormat="1" customHeight="1" spans="1:5">
      <c r="A831" s="149">
        <v>2110602</v>
      </c>
      <c r="B831" s="149" t="s">
        <v>711</v>
      </c>
      <c r="C831" s="150"/>
      <c r="D831" s="150"/>
      <c r="E831" s="289"/>
    </row>
    <row r="832" s="275" customFormat="1" customHeight="1" spans="1:5">
      <c r="A832" s="149">
        <v>2110603</v>
      </c>
      <c r="B832" s="149" t="s">
        <v>712</v>
      </c>
      <c r="C832" s="150"/>
      <c r="D832" s="150"/>
      <c r="E832" s="289"/>
    </row>
    <row r="833" s="275" customFormat="1" customHeight="1" spans="1:5">
      <c r="A833" s="149">
        <v>2110604</v>
      </c>
      <c r="B833" s="149" t="s">
        <v>713</v>
      </c>
      <c r="C833" s="150"/>
      <c r="D833" s="150"/>
      <c r="E833" s="289"/>
    </row>
    <row r="834" s="275" customFormat="1" customHeight="1" spans="1:5">
      <c r="A834" s="149">
        <v>2110605</v>
      </c>
      <c r="B834" s="149" t="s">
        <v>714</v>
      </c>
      <c r="C834" s="150"/>
      <c r="D834" s="150"/>
      <c r="E834" s="289"/>
    </row>
    <row r="835" s="275" customFormat="1" customHeight="1" spans="1:5">
      <c r="A835" s="149">
        <v>2110699</v>
      </c>
      <c r="B835" s="149" t="s">
        <v>715</v>
      </c>
      <c r="C835" s="150"/>
      <c r="D835" s="150"/>
      <c r="E835" s="289"/>
    </row>
    <row r="836" s="275" customFormat="1" customHeight="1" spans="1:5">
      <c r="A836" s="149">
        <v>21107</v>
      </c>
      <c r="B836" s="271" t="s">
        <v>716</v>
      </c>
      <c r="C836" s="150"/>
      <c r="D836" s="150"/>
      <c r="E836" s="289"/>
    </row>
    <row r="837" s="275" customFormat="1" customHeight="1" spans="1:5">
      <c r="A837" s="149">
        <v>2110704</v>
      </c>
      <c r="B837" s="149" t="s">
        <v>717</v>
      </c>
      <c r="C837" s="150"/>
      <c r="D837" s="150"/>
      <c r="E837" s="289"/>
    </row>
    <row r="838" s="275" customFormat="1" customHeight="1" spans="1:5">
      <c r="A838" s="149">
        <v>2110799</v>
      </c>
      <c r="B838" s="149" t="s">
        <v>718</v>
      </c>
      <c r="C838" s="150"/>
      <c r="D838" s="150"/>
      <c r="E838" s="289"/>
    </row>
    <row r="839" s="275" customFormat="1" customHeight="1" spans="1:5">
      <c r="A839" s="149">
        <v>21108</v>
      </c>
      <c r="B839" s="271" t="s">
        <v>719</v>
      </c>
      <c r="C839" s="150"/>
      <c r="D839" s="150"/>
      <c r="E839" s="289"/>
    </row>
    <row r="840" s="275" customFormat="1" customHeight="1" spans="1:5">
      <c r="A840" s="149">
        <v>2110804</v>
      </c>
      <c r="B840" s="149" t="s">
        <v>720</v>
      </c>
      <c r="C840" s="150"/>
      <c r="D840" s="150"/>
      <c r="E840" s="289"/>
    </row>
    <row r="841" s="275" customFormat="1" customHeight="1" spans="1:5">
      <c r="A841" s="149">
        <v>2110899</v>
      </c>
      <c r="B841" s="149" t="s">
        <v>721</v>
      </c>
      <c r="C841" s="150"/>
      <c r="D841" s="150"/>
      <c r="E841" s="289"/>
    </row>
    <row r="842" s="275" customFormat="1" customHeight="1" spans="1:5">
      <c r="A842" s="149">
        <v>21109</v>
      </c>
      <c r="B842" s="271" t="s">
        <v>722</v>
      </c>
      <c r="C842" s="150"/>
      <c r="D842" s="150"/>
      <c r="E842" s="289"/>
    </row>
    <row r="843" s="275" customFormat="1" customHeight="1" spans="1:5">
      <c r="A843" s="149">
        <v>2110901</v>
      </c>
      <c r="B843" s="149" t="s">
        <v>723</v>
      </c>
      <c r="C843" s="150"/>
      <c r="D843" s="150"/>
      <c r="E843" s="289"/>
    </row>
    <row r="844" s="275" customFormat="1" customHeight="1" spans="1:5">
      <c r="A844" s="149">
        <v>21110</v>
      </c>
      <c r="B844" s="271" t="s">
        <v>724</v>
      </c>
      <c r="C844" s="150"/>
      <c r="D844" s="150"/>
      <c r="E844" s="289"/>
    </row>
    <row r="845" s="275" customFormat="1" customHeight="1" spans="1:5">
      <c r="A845" s="149">
        <v>2111001</v>
      </c>
      <c r="B845" s="149" t="s">
        <v>725</v>
      </c>
      <c r="C845" s="150"/>
      <c r="D845" s="150"/>
      <c r="E845" s="289"/>
    </row>
    <row r="846" s="275" customFormat="1" customHeight="1" spans="1:5">
      <c r="A846" s="149">
        <v>21111</v>
      </c>
      <c r="B846" s="271" t="s">
        <v>726</v>
      </c>
      <c r="C846" s="150">
        <f>SUM(C847:C851)</f>
        <v>557</v>
      </c>
      <c r="D846" s="150">
        <f>SUM(D847:D851)</f>
        <v>408</v>
      </c>
      <c r="E846" s="289">
        <f>D846/C846</f>
        <v>0.732495511669659</v>
      </c>
    </row>
    <row r="847" s="275" customFormat="1" customHeight="1" spans="1:5">
      <c r="A847" s="149">
        <v>2111101</v>
      </c>
      <c r="B847" s="149" t="s">
        <v>727</v>
      </c>
      <c r="C847" s="150"/>
      <c r="D847" s="150"/>
      <c r="E847" s="289"/>
    </row>
    <row r="848" s="275" customFormat="1" customHeight="1" spans="1:5">
      <c r="A848" s="149">
        <v>2111102</v>
      </c>
      <c r="B848" s="149" t="s">
        <v>728</v>
      </c>
      <c r="C848" s="150"/>
      <c r="D848" s="150"/>
      <c r="E848" s="289"/>
    </row>
    <row r="849" s="275" customFormat="1" customHeight="1" spans="1:5">
      <c r="A849" s="149">
        <v>2111103</v>
      </c>
      <c r="B849" s="149" t="s">
        <v>729</v>
      </c>
      <c r="C849" s="150">
        <v>557</v>
      </c>
      <c r="D849" s="150">
        <v>408</v>
      </c>
      <c r="E849" s="289">
        <f>D849/C849</f>
        <v>0.732495511669659</v>
      </c>
    </row>
    <row r="850" s="275" customFormat="1" customHeight="1" spans="1:5">
      <c r="A850" s="149">
        <v>2111104</v>
      </c>
      <c r="B850" s="149" t="s">
        <v>730</v>
      </c>
      <c r="C850" s="150"/>
      <c r="D850" s="150"/>
      <c r="E850" s="289"/>
    </row>
    <row r="851" s="275" customFormat="1" customHeight="1" spans="1:5">
      <c r="A851" s="149">
        <v>2111199</v>
      </c>
      <c r="B851" s="149" t="s">
        <v>731</v>
      </c>
      <c r="C851" s="150"/>
      <c r="D851" s="150"/>
      <c r="E851" s="289"/>
    </row>
    <row r="852" s="275" customFormat="1" customHeight="1" spans="1:5">
      <c r="A852" s="149">
        <v>21112</v>
      </c>
      <c r="B852" s="271" t="s">
        <v>732</v>
      </c>
      <c r="C852" s="150"/>
      <c r="D852" s="150"/>
      <c r="E852" s="289"/>
    </row>
    <row r="853" s="275" customFormat="1" customHeight="1" spans="1:5">
      <c r="A853" s="149">
        <v>2111201</v>
      </c>
      <c r="B853" s="149" t="s">
        <v>733</v>
      </c>
      <c r="C853" s="150"/>
      <c r="D853" s="150"/>
      <c r="E853" s="289"/>
    </row>
    <row r="854" s="275" customFormat="1" customHeight="1" spans="1:5">
      <c r="A854" s="149">
        <v>21113</v>
      </c>
      <c r="B854" s="271" t="s">
        <v>734</v>
      </c>
      <c r="C854" s="150"/>
      <c r="D854" s="150"/>
      <c r="E854" s="289"/>
    </row>
    <row r="855" s="275" customFormat="1" customHeight="1" spans="1:5">
      <c r="A855" s="149">
        <v>2111301</v>
      </c>
      <c r="B855" s="149" t="s">
        <v>735</v>
      </c>
      <c r="C855" s="150"/>
      <c r="D855" s="150"/>
      <c r="E855" s="289"/>
    </row>
    <row r="856" s="275" customFormat="1" customHeight="1" spans="1:5">
      <c r="A856" s="149">
        <v>21114</v>
      </c>
      <c r="B856" s="271" t="s">
        <v>736</v>
      </c>
      <c r="C856" s="150"/>
      <c r="D856" s="150"/>
      <c r="E856" s="289"/>
    </row>
    <row r="857" s="275" customFormat="1" customHeight="1" spans="1:5">
      <c r="A857" s="149">
        <v>2111401</v>
      </c>
      <c r="B857" s="149" t="s">
        <v>103</v>
      </c>
      <c r="C857" s="150"/>
      <c r="D857" s="150"/>
      <c r="E857" s="289"/>
    </row>
    <row r="858" s="275" customFormat="1" customHeight="1" spans="1:5">
      <c r="A858" s="149">
        <v>2111402</v>
      </c>
      <c r="B858" s="149" t="s">
        <v>104</v>
      </c>
      <c r="C858" s="150"/>
      <c r="D858" s="150"/>
      <c r="E858" s="289"/>
    </row>
    <row r="859" s="275" customFormat="1" customHeight="1" spans="1:5">
      <c r="A859" s="149">
        <v>2111403</v>
      </c>
      <c r="B859" s="149" t="s">
        <v>105</v>
      </c>
      <c r="C859" s="150"/>
      <c r="D859" s="150"/>
      <c r="E859" s="289"/>
    </row>
    <row r="860" s="275" customFormat="1" customHeight="1" spans="1:5">
      <c r="A860" s="149">
        <v>2111404</v>
      </c>
      <c r="B860" s="149" t="s">
        <v>737</v>
      </c>
      <c r="C860" s="150"/>
      <c r="D860" s="150"/>
      <c r="E860" s="289"/>
    </row>
    <row r="861" s="275" customFormat="1" customHeight="1" spans="1:5">
      <c r="A861" s="149">
        <v>2111405</v>
      </c>
      <c r="B861" s="149" t="s">
        <v>738</v>
      </c>
      <c r="C861" s="150"/>
      <c r="D861" s="150"/>
      <c r="E861" s="289"/>
    </row>
    <row r="862" s="275" customFormat="1" customHeight="1" spans="1:5">
      <c r="A862" s="149">
        <v>2111406</v>
      </c>
      <c r="B862" s="149" t="s">
        <v>739</v>
      </c>
      <c r="C862" s="150"/>
      <c r="D862" s="150"/>
      <c r="E862" s="289"/>
    </row>
    <row r="863" s="275" customFormat="1" customHeight="1" spans="1:5">
      <c r="A863" s="149">
        <v>2111407</v>
      </c>
      <c r="B863" s="149" t="s">
        <v>740</v>
      </c>
      <c r="C863" s="150"/>
      <c r="D863" s="150"/>
      <c r="E863" s="289"/>
    </row>
    <row r="864" s="275" customFormat="1" customHeight="1" spans="1:5">
      <c r="A864" s="149">
        <v>2111408</v>
      </c>
      <c r="B864" s="149" t="s">
        <v>741</v>
      </c>
      <c r="C864" s="150"/>
      <c r="D864" s="150"/>
      <c r="E864" s="289"/>
    </row>
    <row r="865" s="275" customFormat="1" customHeight="1" spans="1:5">
      <c r="A865" s="149">
        <v>2111409</v>
      </c>
      <c r="B865" s="149" t="s">
        <v>742</v>
      </c>
      <c r="C865" s="150"/>
      <c r="D865" s="150"/>
      <c r="E865" s="289"/>
    </row>
    <row r="866" s="275" customFormat="1" customHeight="1" spans="1:5">
      <c r="A866" s="149">
        <v>2111410</v>
      </c>
      <c r="B866" s="149" t="s">
        <v>743</v>
      </c>
      <c r="C866" s="150"/>
      <c r="D866" s="150"/>
      <c r="E866" s="289"/>
    </row>
    <row r="867" s="275" customFormat="1" customHeight="1" spans="1:5">
      <c r="A867" s="149">
        <v>2111411</v>
      </c>
      <c r="B867" s="149" t="s">
        <v>144</v>
      </c>
      <c r="C867" s="150"/>
      <c r="D867" s="150"/>
      <c r="E867" s="289"/>
    </row>
    <row r="868" s="275" customFormat="1" customHeight="1" spans="1:5">
      <c r="A868" s="149">
        <v>2111413</v>
      </c>
      <c r="B868" s="149" t="s">
        <v>744</v>
      </c>
      <c r="C868" s="150"/>
      <c r="D868" s="150"/>
      <c r="E868" s="289"/>
    </row>
    <row r="869" s="275" customFormat="1" customHeight="1" spans="1:5">
      <c r="A869" s="149">
        <v>2111450</v>
      </c>
      <c r="B869" s="149" t="s">
        <v>112</v>
      </c>
      <c r="C869" s="150"/>
      <c r="D869" s="150"/>
      <c r="E869" s="289"/>
    </row>
    <row r="870" s="275" customFormat="1" customHeight="1" spans="1:5">
      <c r="A870" s="149">
        <v>2111499</v>
      </c>
      <c r="B870" s="149" t="s">
        <v>745</v>
      </c>
      <c r="C870" s="150"/>
      <c r="D870" s="150"/>
      <c r="E870" s="289"/>
    </row>
    <row r="871" s="275" customFormat="1" customHeight="1" spans="1:5">
      <c r="A871" s="149">
        <v>21199</v>
      </c>
      <c r="B871" s="271" t="s">
        <v>746</v>
      </c>
      <c r="C871" s="150"/>
      <c r="D871" s="150"/>
      <c r="E871" s="289"/>
    </row>
    <row r="872" s="275" customFormat="1" customHeight="1" spans="1:5">
      <c r="A872" s="149">
        <v>2119901</v>
      </c>
      <c r="B872" s="149" t="s">
        <v>747</v>
      </c>
      <c r="C872" s="150"/>
      <c r="D872" s="150"/>
      <c r="E872" s="289"/>
    </row>
    <row r="873" s="275" customFormat="1" customHeight="1" spans="1:5">
      <c r="A873" s="149">
        <v>212</v>
      </c>
      <c r="B873" s="271" t="s">
        <v>748</v>
      </c>
      <c r="C873" s="150">
        <f>C874+C885+C887+C890+C892+C894</f>
        <v>2995</v>
      </c>
      <c r="D873" s="150">
        <f>D874+D885+D887+D890+D892+D894</f>
        <v>4407</v>
      </c>
      <c r="E873" s="289">
        <f>D873/C873</f>
        <v>1.47145242070117</v>
      </c>
    </row>
    <row r="874" s="275" customFormat="1" customHeight="1" spans="1:5">
      <c r="A874" s="149">
        <v>21201</v>
      </c>
      <c r="B874" s="271" t="s">
        <v>749</v>
      </c>
      <c r="C874" s="150">
        <f>SUM(C875:C884)</f>
        <v>1313</v>
      </c>
      <c r="D874" s="150">
        <f>SUM(D875:D884)</f>
        <v>2197</v>
      </c>
      <c r="E874" s="289">
        <f>D874/C874</f>
        <v>1.67326732673267</v>
      </c>
    </row>
    <row r="875" s="275" customFormat="1" customHeight="1" spans="1:5">
      <c r="A875" s="149">
        <v>2120101</v>
      </c>
      <c r="B875" s="149" t="s">
        <v>103</v>
      </c>
      <c r="C875" s="150">
        <v>551</v>
      </c>
      <c r="D875" s="150">
        <v>910</v>
      </c>
      <c r="E875" s="289">
        <f>D875/C875</f>
        <v>1.65154264972777</v>
      </c>
    </row>
    <row r="876" s="275" customFormat="1" customHeight="1" spans="1:5">
      <c r="A876" s="149">
        <v>2120102</v>
      </c>
      <c r="B876" s="149" t="s">
        <v>104</v>
      </c>
      <c r="C876" s="150">
        <v>762</v>
      </c>
      <c r="D876" s="150">
        <v>1284</v>
      </c>
      <c r="E876" s="289">
        <f>D876/C876</f>
        <v>1.68503937007874</v>
      </c>
    </row>
    <row r="877" s="275" customFormat="1" customHeight="1" spans="1:5">
      <c r="A877" s="149">
        <v>2120103</v>
      </c>
      <c r="B877" s="149" t="s">
        <v>105</v>
      </c>
      <c r="C877" s="150"/>
      <c r="D877" s="150"/>
      <c r="E877" s="289"/>
    </row>
    <row r="878" s="275" customFormat="1" customHeight="1" spans="1:5">
      <c r="A878" s="149">
        <v>2120104</v>
      </c>
      <c r="B878" s="149" t="s">
        <v>750</v>
      </c>
      <c r="C878" s="150"/>
      <c r="D878" s="150">
        <v>3</v>
      </c>
      <c r="E878" s="289"/>
    </row>
    <row r="879" s="275" customFormat="1" customHeight="1" spans="1:5">
      <c r="A879" s="149">
        <v>2120105</v>
      </c>
      <c r="B879" s="149" t="s">
        <v>751</v>
      </c>
      <c r="C879" s="150"/>
      <c r="D879" s="150"/>
      <c r="E879" s="289"/>
    </row>
    <row r="880" s="275" customFormat="1" customHeight="1" spans="1:5">
      <c r="A880" s="149">
        <v>2120106</v>
      </c>
      <c r="B880" s="149" t="s">
        <v>752</v>
      </c>
      <c r="C880" s="150"/>
      <c r="D880" s="150"/>
      <c r="E880" s="289"/>
    </row>
    <row r="881" s="275" customFormat="1" customHeight="1" spans="1:5">
      <c r="A881" s="149">
        <v>2120107</v>
      </c>
      <c r="B881" s="149" t="s">
        <v>753</v>
      </c>
      <c r="C881" s="150"/>
      <c r="D881" s="150"/>
      <c r="E881" s="289"/>
    </row>
    <row r="882" s="275" customFormat="1" customHeight="1" spans="1:5">
      <c r="A882" s="149">
        <v>2120109</v>
      </c>
      <c r="B882" s="149" t="s">
        <v>754</v>
      </c>
      <c r="C882" s="150"/>
      <c r="D882" s="150"/>
      <c r="E882" s="289"/>
    </row>
    <row r="883" s="275" customFormat="1" customHeight="1" spans="1:5">
      <c r="A883" s="149">
        <v>2120110</v>
      </c>
      <c r="B883" s="149" t="s">
        <v>755</v>
      </c>
      <c r="C883" s="150"/>
      <c r="D883" s="150"/>
      <c r="E883" s="289"/>
    </row>
    <row r="884" s="275" customFormat="1" customHeight="1" spans="1:5">
      <c r="A884" s="149">
        <v>2120199</v>
      </c>
      <c r="B884" s="149" t="s">
        <v>756</v>
      </c>
      <c r="C884" s="150"/>
      <c r="D884" s="150"/>
      <c r="E884" s="289"/>
    </row>
    <row r="885" s="275" customFormat="1" customHeight="1" spans="1:5">
      <c r="A885" s="149">
        <v>21202</v>
      </c>
      <c r="B885" s="271" t="s">
        <v>757</v>
      </c>
      <c r="C885" s="150"/>
      <c r="D885" s="150"/>
      <c r="E885" s="289"/>
    </row>
    <row r="886" s="275" customFormat="1" customHeight="1" spans="1:5">
      <c r="A886" s="149">
        <v>2120201</v>
      </c>
      <c r="B886" s="149" t="s">
        <v>758</v>
      </c>
      <c r="C886" s="150"/>
      <c r="D886" s="150"/>
      <c r="E886" s="289"/>
    </row>
    <row r="887" s="275" customFormat="1" customHeight="1" spans="1:5">
      <c r="A887" s="149">
        <v>21203</v>
      </c>
      <c r="B887" s="271" t="s">
        <v>759</v>
      </c>
      <c r="C887" s="150">
        <f>C888+C889</f>
        <v>1682</v>
      </c>
      <c r="D887" s="150">
        <f>D888+D889</f>
        <v>2181</v>
      </c>
      <c r="E887" s="289">
        <f>D887/C887</f>
        <v>1.29667063020214</v>
      </c>
    </row>
    <row r="888" s="275" customFormat="1" customHeight="1" spans="1:5">
      <c r="A888" s="149">
        <v>2120303</v>
      </c>
      <c r="B888" s="149" t="s">
        <v>760</v>
      </c>
      <c r="C888" s="150">
        <v>1520</v>
      </c>
      <c r="D888" s="150">
        <v>1405</v>
      </c>
      <c r="E888" s="289">
        <f>D888/C888</f>
        <v>0.924342105263158</v>
      </c>
    </row>
    <row r="889" s="275" customFormat="1" customHeight="1" spans="1:5">
      <c r="A889" s="149">
        <v>2120399</v>
      </c>
      <c r="B889" s="149" t="s">
        <v>761</v>
      </c>
      <c r="C889" s="150">
        <v>162</v>
      </c>
      <c r="D889" s="150">
        <v>776</v>
      </c>
      <c r="E889" s="289">
        <f>D889/C889</f>
        <v>4.79012345679012</v>
      </c>
    </row>
    <row r="890" s="275" customFormat="1" customHeight="1" spans="1:5">
      <c r="A890" s="149">
        <v>21205</v>
      </c>
      <c r="B890" s="271" t="s">
        <v>762</v>
      </c>
      <c r="C890" s="150">
        <f>C891</f>
        <v>0</v>
      </c>
      <c r="D890" s="150">
        <f>D891</f>
        <v>0</v>
      </c>
      <c r="E890" s="289"/>
    </row>
    <row r="891" s="275" customFormat="1" customHeight="1" spans="1:5">
      <c r="A891" s="149">
        <v>2120501</v>
      </c>
      <c r="B891" s="149" t="s">
        <v>763</v>
      </c>
      <c r="C891" s="150"/>
      <c r="D891" s="150"/>
      <c r="E891" s="289"/>
    </row>
    <row r="892" s="275" customFormat="1" customHeight="1" spans="1:5">
      <c r="A892" s="149">
        <v>21206</v>
      </c>
      <c r="B892" s="271" t="s">
        <v>764</v>
      </c>
      <c r="C892" s="150"/>
      <c r="D892" s="150"/>
      <c r="E892" s="289"/>
    </row>
    <row r="893" s="275" customFormat="1" customHeight="1" spans="1:5">
      <c r="A893" s="149">
        <v>2120601</v>
      </c>
      <c r="B893" s="149" t="s">
        <v>765</v>
      </c>
      <c r="C893" s="150"/>
      <c r="D893" s="150"/>
      <c r="E893" s="289"/>
    </row>
    <row r="894" s="275" customFormat="1" customHeight="1" spans="1:5">
      <c r="A894" s="149">
        <v>21299</v>
      </c>
      <c r="B894" s="271" t="s">
        <v>766</v>
      </c>
      <c r="C894" s="150">
        <f>C895</f>
        <v>0</v>
      </c>
      <c r="D894" s="150">
        <f>D895</f>
        <v>29</v>
      </c>
      <c r="E894" s="289"/>
    </row>
    <row r="895" s="275" customFormat="1" customHeight="1" spans="1:5">
      <c r="A895" s="149">
        <v>2129901</v>
      </c>
      <c r="B895" s="149" t="s">
        <v>767</v>
      </c>
      <c r="C895" s="150"/>
      <c r="D895" s="150">
        <v>29</v>
      </c>
      <c r="E895" s="289"/>
    </row>
    <row r="896" s="275" customFormat="1" customHeight="1" spans="1:5">
      <c r="A896" s="149">
        <v>213</v>
      </c>
      <c r="B896" s="271" t="s">
        <v>768</v>
      </c>
      <c r="C896" s="150">
        <f>C897+C923+C949+C977+C988+C995+C1002+C1005</f>
        <v>70404</v>
      </c>
      <c r="D896" s="150">
        <f>D897+D923+D949+D977+D988+D995+D1002+D1005</f>
        <v>65934</v>
      </c>
      <c r="E896" s="289">
        <f>D896/C896</f>
        <v>0.936509289244929</v>
      </c>
    </row>
    <row r="897" s="275" customFormat="1" customHeight="1" spans="1:5">
      <c r="A897" s="149">
        <v>21301</v>
      </c>
      <c r="B897" s="271" t="s">
        <v>769</v>
      </c>
      <c r="C897" s="150">
        <f>SUM(C898:C922)</f>
        <v>42113</v>
      </c>
      <c r="D897" s="150">
        <f>SUM(D898:D922)</f>
        <v>40206</v>
      </c>
      <c r="E897" s="289">
        <f>D897/C897</f>
        <v>0.954717070738252</v>
      </c>
    </row>
    <row r="898" s="275" customFormat="1" customHeight="1" spans="1:5">
      <c r="A898" s="149">
        <v>2130101</v>
      </c>
      <c r="B898" s="149" t="s">
        <v>103</v>
      </c>
      <c r="C898" s="150">
        <v>718</v>
      </c>
      <c r="D898" s="150">
        <v>863</v>
      </c>
      <c r="E898" s="289">
        <f>D898/C898</f>
        <v>1.20194986072423</v>
      </c>
    </row>
    <row r="899" s="275" customFormat="1" customHeight="1" spans="1:5">
      <c r="A899" s="149">
        <v>2130102</v>
      </c>
      <c r="B899" s="149" t="s">
        <v>104</v>
      </c>
      <c r="C899" s="150">
        <v>274</v>
      </c>
      <c r="D899" s="150">
        <v>120</v>
      </c>
      <c r="E899" s="289">
        <f>D899/C899</f>
        <v>0.437956204379562</v>
      </c>
    </row>
    <row r="900" s="275" customFormat="1" customHeight="1" spans="1:5">
      <c r="A900" s="149">
        <v>2130103</v>
      </c>
      <c r="B900" s="149" t="s">
        <v>105</v>
      </c>
      <c r="C900" s="150"/>
      <c r="D900" s="150"/>
      <c r="E900" s="289"/>
    </row>
    <row r="901" s="275" customFormat="1" customHeight="1" spans="1:5">
      <c r="A901" s="149">
        <v>2130104</v>
      </c>
      <c r="B901" s="149" t="s">
        <v>112</v>
      </c>
      <c r="C901" s="150">
        <v>1425</v>
      </c>
      <c r="D901" s="150">
        <v>2096</v>
      </c>
      <c r="E901" s="289">
        <f>D901/C901</f>
        <v>1.47087719298246</v>
      </c>
    </row>
    <row r="902" s="275" customFormat="1" customHeight="1" spans="1:5">
      <c r="A902" s="149">
        <v>2130105</v>
      </c>
      <c r="B902" s="149" t="s">
        <v>770</v>
      </c>
      <c r="C902" s="150"/>
      <c r="D902" s="150"/>
      <c r="E902" s="289"/>
    </row>
    <row r="903" s="275" customFormat="1" customHeight="1" spans="1:5">
      <c r="A903" s="149">
        <v>2130106</v>
      </c>
      <c r="B903" s="149" t="s">
        <v>771</v>
      </c>
      <c r="C903" s="150"/>
      <c r="D903" s="150">
        <v>250</v>
      </c>
      <c r="E903" s="289"/>
    </row>
    <row r="904" s="275" customFormat="1" customHeight="1" spans="1:5">
      <c r="A904" s="149">
        <v>2130108</v>
      </c>
      <c r="B904" s="149" t="s">
        <v>772</v>
      </c>
      <c r="C904" s="150">
        <v>341</v>
      </c>
      <c r="D904" s="150">
        <v>335</v>
      </c>
      <c r="E904" s="289">
        <f>D904/C904</f>
        <v>0.982404692082111</v>
      </c>
    </row>
    <row r="905" s="275" customFormat="1" customHeight="1" spans="1:5">
      <c r="A905" s="149">
        <v>2130109</v>
      </c>
      <c r="B905" s="149" t="s">
        <v>773</v>
      </c>
      <c r="C905" s="150">
        <v>20</v>
      </c>
      <c r="D905" s="150"/>
      <c r="E905" s="289">
        <f>D905/C905</f>
        <v>0</v>
      </c>
    </row>
    <row r="906" s="275" customFormat="1" customHeight="1" spans="1:5">
      <c r="A906" s="149">
        <v>2130110</v>
      </c>
      <c r="B906" s="149" t="s">
        <v>774</v>
      </c>
      <c r="C906" s="150"/>
      <c r="D906" s="150"/>
      <c r="E906" s="289"/>
    </row>
    <row r="907" s="275" customFormat="1" customHeight="1" spans="1:5">
      <c r="A907" s="149">
        <v>2130111</v>
      </c>
      <c r="B907" s="149" t="s">
        <v>775</v>
      </c>
      <c r="C907" s="150">
        <v>196</v>
      </c>
      <c r="D907" s="150">
        <v>46</v>
      </c>
      <c r="E907" s="289">
        <f>D907/C907</f>
        <v>0.23469387755102</v>
      </c>
    </row>
    <row r="908" s="275" customFormat="1" customHeight="1" spans="1:5">
      <c r="A908" s="149">
        <v>2130112</v>
      </c>
      <c r="B908" s="149" t="s">
        <v>776</v>
      </c>
      <c r="C908" s="150"/>
      <c r="D908" s="150"/>
      <c r="E908" s="289"/>
    </row>
    <row r="909" s="275" customFormat="1" customHeight="1" spans="1:5">
      <c r="A909" s="149">
        <v>2130114</v>
      </c>
      <c r="B909" s="149" t="s">
        <v>777</v>
      </c>
      <c r="C909" s="150"/>
      <c r="D909" s="150"/>
      <c r="E909" s="289"/>
    </row>
    <row r="910" s="275" customFormat="1" customHeight="1" spans="1:5">
      <c r="A910" s="149">
        <v>2130119</v>
      </c>
      <c r="B910" s="149" t="s">
        <v>778</v>
      </c>
      <c r="C910" s="150">
        <v>365</v>
      </c>
      <c r="D910" s="150">
        <v>375</v>
      </c>
      <c r="E910" s="289">
        <f>D910/C910</f>
        <v>1.02739726027397</v>
      </c>
    </row>
    <row r="911" s="275" customFormat="1" customHeight="1" spans="1:5">
      <c r="A911" s="149">
        <v>2130120</v>
      </c>
      <c r="B911" s="149" t="s">
        <v>779</v>
      </c>
      <c r="C911" s="150">
        <v>1381</v>
      </c>
      <c r="D911" s="150">
        <v>986</v>
      </c>
      <c r="E911" s="289">
        <f>D911/C911</f>
        <v>0.713975380159305</v>
      </c>
    </row>
    <row r="912" s="275" customFormat="1" customHeight="1" spans="1:5">
      <c r="A912" s="149">
        <v>2130121</v>
      </c>
      <c r="B912" s="149" t="s">
        <v>780</v>
      </c>
      <c r="C912" s="150"/>
      <c r="D912" s="150"/>
      <c r="E912" s="289"/>
    </row>
    <row r="913" s="275" customFormat="1" customHeight="1" spans="1:5">
      <c r="A913" s="149">
        <v>2130122</v>
      </c>
      <c r="B913" s="149" t="s">
        <v>781</v>
      </c>
      <c r="C913" s="150">
        <v>1425</v>
      </c>
      <c r="D913" s="150">
        <v>1137</v>
      </c>
      <c r="E913" s="289">
        <f>D913/C913</f>
        <v>0.797894736842105</v>
      </c>
    </row>
    <row r="914" s="275" customFormat="1" customHeight="1" spans="1:5">
      <c r="A914" s="149">
        <v>2130124</v>
      </c>
      <c r="B914" s="149" t="s">
        <v>782</v>
      </c>
      <c r="C914" s="150">
        <v>570</v>
      </c>
      <c r="D914" s="150">
        <v>360</v>
      </c>
      <c r="E914" s="289">
        <f>D914/C914</f>
        <v>0.631578947368421</v>
      </c>
    </row>
    <row r="915" s="275" customFormat="1" customHeight="1" spans="1:5">
      <c r="A915" s="149">
        <v>2130125</v>
      </c>
      <c r="B915" s="149" t="s">
        <v>783</v>
      </c>
      <c r="C915" s="150"/>
      <c r="D915" s="150"/>
      <c r="E915" s="289"/>
    </row>
    <row r="916" s="275" customFormat="1" customHeight="1" spans="1:5">
      <c r="A916" s="149">
        <v>2130126</v>
      </c>
      <c r="B916" s="149" t="s">
        <v>784</v>
      </c>
      <c r="C916" s="150">
        <v>673</v>
      </c>
      <c r="D916" s="150">
        <v>204</v>
      </c>
      <c r="E916" s="289">
        <f>D916/C916</f>
        <v>0.303120356612184</v>
      </c>
    </row>
    <row r="917" s="275" customFormat="1" customHeight="1" spans="1:5">
      <c r="A917" s="149">
        <v>2130135</v>
      </c>
      <c r="B917" s="149" t="s">
        <v>785</v>
      </c>
      <c r="C917" s="150">
        <v>27007</v>
      </c>
      <c r="D917" s="150">
        <v>27314</v>
      </c>
      <c r="E917" s="289">
        <f>D917/C917</f>
        <v>1.01136742326064</v>
      </c>
    </row>
    <row r="918" s="275" customFormat="1" customHeight="1" spans="1:5">
      <c r="A918" s="149">
        <v>2130142</v>
      </c>
      <c r="B918" s="149" t="s">
        <v>786</v>
      </c>
      <c r="C918" s="150"/>
      <c r="D918" s="150">
        <v>706</v>
      </c>
      <c r="E918" s="289"/>
    </row>
    <row r="919" s="275" customFormat="1" customHeight="1" spans="1:5">
      <c r="A919" s="149">
        <v>2130148</v>
      </c>
      <c r="B919" s="149" t="s">
        <v>787</v>
      </c>
      <c r="C919" s="150"/>
      <c r="D919" s="150"/>
      <c r="E919" s="289"/>
    </row>
    <row r="920" s="275" customFormat="1" customHeight="1" spans="1:5">
      <c r="A920" s="149">
        <v>2130152</v>
      </c>
      <c r="B920" s="149" t="s">
        <v>788</v>
      </c>
      <c r="C920" s="150"/>
      <c r="D920" s="150">
        <v>2</v>
      </c>
      <c r="E920" s="289"/>
    </row>
    <row r="921" s="275" customFormat="1" customHeight="1" spans="1:5">
      <c r="A921" s="149">
        <v>2130153</v>
      </c>
      <c r="B921" s="149" t="s">
        <v>789</v>
      </c>
      <c r="C921" s="150">
        <v>7126</v>
      </c>
      <c r="D921" s="150">
        <v>2403</v>
      </c>
      <c r="E921" s="289">
        <f>D921/C921</f>
        <v>0.337215829357283</v>
      </c>
    </row>
    <row r="922" s="275" customFormat="1" customHeight="1" spans="1:5">
      <c r="A922" s="149">
        <v>2130199</v>
      </c>
      <c r="B922" s="149" t="s">
        <v>790</v>
      </c>
      <c r="C922" s="150">
        <v>592</v>
      </c>
      <c r="D922" s="150">
        <v>3009</v>
      </c>
      <c r="E922" s="289">
        <f>D922/C922</f>
        <v>5.08277027027027</v>
      </c>
    </row>
    <row r="923" s="275" customFormat="1" customHeight="1" spans="1:5">
      <c r="A923" s="149">
        <v>21302</v>
      </c>
      <c r="B923" s="271" t="s">
        <v>791</v>
      </c>
      <c r="C923" s="150">
        <f>SUM(C924:C948)</f>
        <v>2486</v>
      </c>
      <c r="D923" s="150">
        <f>SUM(D924:D948)</f>
        <v>2525</v>
      </c>
      <c r="E923" s="289">
        <f>D923/C923</f>
        <v>1.01568785197104</v>
      </c>
    </row>
    <row r="924" s="275" customFormat="1" customHeight="1" spans="1:5">
      <c r="A924" s="149">
        <v>2130201</v>
      </c>
      <c r="B924" s="149" t="s">
        <v>103</v>
      </c>
      <c r="C924" s="150"/>
      <c r="D924" s="150">
        <v>581</v>
      </c>
      <c r="E924" s="289"/>
    </row>
    <row r="925" s="275" customFormat="1" customHeight="1" spans="1:5">
      <c r="A925" s="149">
        <v>2130202</v>
      </c>
      <c r="B925" s="149" t="s">
        <v>104</v>
      </c>
      <c r="C925" s="150">
        <v>14</v>
      </c>
      <c r="D925" s="150">
        <v>97</v>
      </c>
      <c r="E925" s="289">
        <f>D925/C925</f>
        <v>6.92857142857143</v>
      </c>
    </row>
    <row r="926" s="275" customFormat="1" customHeight="1" spans="1:5">
      <c r="A926" s="149">
        <v>2130203</v>
      </c>
      <c r="B926" s="149" t="s">
        <v>105</v>
      </c>
      <c r="C926" s="150"/>
      <c r="D926" s="150"/>
      <c r="E926" s="289"/>
    </row>
    <row r="927" s="275" customFormat="1" customHeight="1" spans="1:5">
      <c r="A927" s="149">
        <v>2130204</v>
      </c>
      <c r="B927" s="149" t="s">
        <v>792</v>
      </c>
      <c r="C927" s="150">
        <v>443</v>
      </c>
      <c r="D927" s="150">
        <v>555</v>
      </c>
      <c r="E927" s="289">
        <f>D927/C927</f>
        <v>1.25282167042889</v>
      </c>
    </row>
    <row r="928" s="275" customFormat="1" customHeight="1" spans="1:5">
      <c r="A928" s="149">
        <v>2130205</v>
      </c>
      <c r="B928" s="149" t="s">
        <v>793</v>
      </c>
      <c r="C928" s="150">
        <v>54</v>
      </c>
      <c r="D928" s="150">
        <v>752</v>
      </c>
      <c r="E928" s="289">
        <f>D928/C928</f>
        <v>13.9259259259259</v>
      </c>
    </row>
    <row r="929" s="275" customFormat="1" customHeight="1" spans="1:5">
      <c r="A929" s="149">
        <v>2130206</v>
      </c>
      <c r="B929" s="149" t="s">
        <v>794</v>
      </c>
      <c r="C929" s="150"/>
      <c r="D929" s="150"/>
      <c r="E929" s="289"/>
    </row>
    <row r="930" s="275" customFormat="1" customHeight="1" spans="1:5">
      <c r="A930" s="149">
        <v>2130207</v>
      </c>
      <c r="B930" s="149" t="s">
        <v>795</v>
      </c>
      <c r="C930" s="150">
        <v>60</v>
      </c>
      <c r="D930" s="150">
        <v>13</v>
      </c>
      <c r="E930" s="289">
        <f>D930/C930</f>
        <v>0.216666666666667</v>
      </c>
    </row>
    <row r="931" s="275" customFormat="1" customHeight="1" spans="1:5">
      <c r="A931" s="149">
        <v>2130209</v>
      </c>
      <c r="B931" s="149" t="s">
        <v>796</v>
      </c>
      <c r="C931" s="150">
        <v>630</v>
      </c>
      <c r="D931" s="150"/>
      <c r="E931" s="289">
        <f>D931/C931</f>
        <v>0</v>
      </c>
    </row>
    <row r="932" s="275" customFormat="1" customHeight="1" spans="1:5">
      <c r="A932" s="149">
        <v>2130210</v>
      </c>
      <c r="B932" s="149" t="s">
        <v>797</v>
      </c>
      <c r="C932" s="150">
        <v>85</v>
      </c>
      <c r="D932" s="150"/>
      <c r="E932" s="289">
        <f>D932/C932</f>
        <v>0</v>
      </c>
    </row>
    <row r="933" s="275" customFormat="1" customHeight="1" spans="1:5">
      <c r="A933" s="149">
        <v>2130211</v>
      </c>
      <c r="B933" s="149" t="s">
        <v>798</v>
      </c>
      <c r="C933" s="150">
        <v>15</v>
      </c>
      <c r="D933" s="150">
        <v>279</v>
      </c>
      <c r="E933" s="289">
        <f>D933/C933</f>
        <v>18.6</v>
      </c>
    </row>
    <row r="934" s="275" customFormat="1" customHeight="1" spans="1:5">
      <c r="A934" s="149">
        <v>2130212</v>
      </c>
      <c r="B934" s="149" t="s">
        <v>799</v>
      </c>
      <c r="C934" s="150"/>
      <c r="D934" s="150">
        <v>15</v>
      </c>
      <c r="E934" s="289"/>
    </row>
    <row r="935" s="275" customFormat="1" customHeight="1" spans="1:5">
      <c r="A935" s="149">
        <v>2130213</v>
      </c>
      <c r="B935" s="149" t="s">
        <v>800</v>
      </c>
      <c r="C935" s="150">
        <v>5</v>
      </c>
      <c r="D935" s="150"/>
      <c r="E935" s="289">
        <f>D935/C935</f>
        <v>0</v>
      </c>
    </row>
    <row r="936" s="275" customFormat="1" customHeight="1" spans="1:5">
      <c r="A936" s="149">
        <v>2130217</v>
      </c>
      <c r="B936" s="149" t="s">
        <v>801</v>
      </c>
      <c r="C936" s="150"/>
      <c r="D936" s="150"/>
      <c r="E936" s="289"/>
    </row>
    <row r="937" s="275" customFormat="1" customHeight="1" spans="1:5">
      <c r="A937" s="149">
        <v>2130220</v>
      </c>
      <c r="B937" s="149" t="s">
        <v>802</v>
      </c>
      <c r="C937" s="150"/>
      <c r="D937" s="150"/>
      <c r="E937" s="289"/>
    </row>
    <row r="938" s="275" customFormat="1" customHeight="1" spans="1:5">
      <c r="A938" s="149">
        <v>2130221</v>
      </c>
      <c r="B938" s="149" t="s">
        <v>803</v>
      </c>
      <c r="C938" s="150"/>
      <c r="D938" s="150"/>
      <c r="E938" s="289"/>
    </row>
    <row r="939" s="275" customFormat="1" customHeight="1" spans="1:5">
      <c r="A939" s="149">
        <v>2130223</v>
      </c>
      <c r="B939" s="149" t="s">
        <v>804</v>
      </c>
      <c r="C939" s="287"/>
      <c r="D939" s="287"/>
      <c r="E939" s="289"/>
    </row>
    <row r="940" s="275" customFormat="1" customHeight="1" spans="1:5">
      <c r="A940" s="149">
        <v>2130226</v>
      </c>
      <c r="B940" s="149" t="s">
        <v>805</v>
      </c>
      <c r="C940" s="150"/>
      <c r="D940" s="150">
        <v>5</v>
      </c>
      <c r="E940" s="289"/>
    </row>
    <row r="941" s="275" customFormat="1" customHeight="1" spans="1:5">
      <c r="A941" s="149">
        <v>2130227</v>
      </c>
      <c r="B941" s="149" t="s">
        <v>806</v>
      </c>
      <c r="C941" s="150"/>
      <c r="D941" s="150"/>
      <c r="E941" s="289"/>
    </row>
    <row r="942" s="275" customFormat="1" customHeight="1" spans="1:5">
      <c r="A942" s="149">
        <v>2130232</v>
      </c>
      <c r="B942" s="149" t="s">
        <v>807</v>
      </c>
      <c r="C942" s="150"/>
      <c r="D942" s="150"/>
      <c r="E942" s="289"/>
    </row>
    <row r="943" s="275" customFormat="1" customHeight="1" spans="1:5">
      <c r="A943" s="149">
        <v>2130234</v>
      </c>
      <c r="B943" s="149" t="s">
        <v>808</v>
      </c>
      <c r="C943" s="150">
        <v>74</v>
      </c>
      <c r="D943" s="150">
        <v>99</v>
      </c>
      <c r="E943" s="289">
        <f>D943/C943</f>
        <v>1.33783783783784</v>
      </c>
    </row>
    <row r="944" s="275" customFormat="1" customHeight="1" spans="1:5">
      <c r="A944" s="149">
        <v>2130235</v>
      </c>
      <c r="B944" s="149" t="s">
        <v>809</v>
      </c>
      <c r="C944" s="150">
        <v>427</v>
      </c>
      <c r="D944" s="150"/>
      <c r="E944" s="289">
        <f>D944/C944</f>
        <v>0</v>
      </c>
    </row>
    <row r="945" s="275" customFormat="1" customHeight="1" spans="1:5">
      <c r="A945" s="149">
        <v>2130236</v>
      </c>
      <c r="B945" s="149" t="s">
        <v>810</v>
      </c>
      <c r="C945" s="150"/>
      <c r="D945" s="150">
        <v>47</v>
      </c>
      <c r="E945" s="289"/>
    </row>
    <row r="946" s="275" customFormat="1" customHeight="1" spans="1:5">
      <c r="A946" s="149">
        <v>2130237</v>
      </c>
      <c r="B946" s="149" t="s">
        <v>776</v>
      </c>
      <c r="C946" s="150"/>
      <c r="D946" s="150"/>
      <c r="E946" s="289"/>
    </row>
    <row r="947" s="275" customFormat="1" customHeight="1" spans="1:5">
      <c r="A947" s="149">
        <v>2130238</v>
      </c>
      <c r="B947" s="149" t="s">
        <v>811</v>
      </c>
      <c r="C947" s="150">
        <v>28</v>
      </c>
      <c r="D947" s="150">
        <v>82</v>
      </c>
      <c r="E947" s="289">
        <f>D947/C947</f>
        <v>2.92857142857143</v>
      </c>
    </row>
    <row r="948" s="275" customFormat="1" customHeight="1" spans="1:5">
      <c r="A948" s="149">
        <v>2130299</v>
      </c>
      <c r="B948" s="149" t="s">
        <v>812</v>
      </c>
      <c r="C948" s="150">
        <v>651</v>
      </c>
      <c r="D948" s="150"/>
      <c r="E948" s="289">
        <f>D948/C948</f>
        <v>0</v>
      </c>
    </row>
    <row r="949" s="275" customFormat="1" customHeight="1" spans="1:5">
      <c r="A949" s="149">
        <v>21303</v>
      </c>
      <c r="B949" s="271" t="s">
        <v>813</v>
      </c>
      <c r="C949" s="150">
        <f>SUM(C950:C976)</f>
        <v>7419</v>
      </c>
      <c r="D949" s="150">
        <f>SUM(D950:D976)</f>
        <v>3771</v>
      </c>
      <c r="E949" s="289">
        <f>D949/C949</f>
        <v>0.508289526890417</v>
      </c>
    </row>
    <row r="950" s="275" customFormat="1" customHeight="1" spans="1:5">
      <c r="A950" s="149">
        <v>2130301</v>
      </c>
      <c r="B950" s="149" t="s">
        <v>103</v>
      </c>
      <c r="C950" s="150">
        <v>477</v>
      </c>
      <c r="D950" s="150">
        <v>500</v>
      </c>
      <c r="E950" s="289">
        <f>D950/C950</f>
        <v>1.0482180293501</v>
      </c>
    </row>
    <row r="951" s="275" customFormat="1" customHeight="1" spans="1:5">
      <c r="A951" s="149">
        <v>2130302</v>
      </c>
      <c r="B951" s="149" t="s">
        <v>104</v>
      </c>
      <c r="C951" s="150">
        <v>63</v>
      </c>
      <c r="D951" s="150">
        <v>219</v>
      </c>
      <c r="E951" s="289">
        <f>D951/C951</f>
        <v>3.47619047619048</v>
      </c>
    </row>
    <row r="952" s="275" customFormat="1" customHeight="1" spans="1:5">
      <c r="A952" s="149">
        <v>2130303</v>
      </c>
      <c r="B952" s="149" t="s">
        <v>105</v>
      </c>
      <c r="C952" s="150"/>
      <c r="D952" s="150"/>
      <c r="E952" s="289"/>
    </row>
    <row r="953" s="275" customFormat="1" customHeight="1" spans="1:5">
      <c r="A953" s="149">
        <v>2130304</v>
      </c>
      <c r="B953" s="149" t="s">
        <v>814</v>
      </c>
      <c r="C953" s="150"/>
      <c r="D953" s="150"/>
      <c r="E953" s="289"/>
    </row>
    <row r="954" s="275" customFormat="1" customHeight="1" spans="1:5">
      <c r="A954" s="149">
        <v>2130305</v>
      </c>
      <c r="B954" s="149" t="s">
        <v>815</v>
      </c>
      <c r="C954" s="150">
        <v>5111</v>
      </c>
      <c r="D954" s="150">
        <v>1985</v>
      </c>
      <c r="E954" s="289">
        <f>D954/C954</f>
        <v>0.38837800821757</v>
      </c>
    </row>
    <row r="955" s="275" customFormat="1" customHeight="1" spans="1:5">
      <c r="A955" s="149">
        <v>2130306</v>
      </c>
      <c r="B955" s="149" t="s">
        <v>816</v>
      </c>
      <c r="C955" s="150">
        <v>144</v>
      </c>
      <c r="D955" s="150">
        <v>202</v>
      </c>
      <c r="E955" s="289">
        <f>D955/C955</f>
        <v>1.40277777777778</v>
      </c>
    </row>
    <row r="956" s="275" customFormat="1" customHeight="1" spans="1:5">
      <c r="A956" s="149">
        <v>2130307</v>
      </c>
      <c r="B956" s="149" t="s">
        <v>817</v>
      </c>
      <c r="C956" s="150"/>
      <c r="D956" s="150"/>
      <c r="E956" s="289"/>
    </row>
    <row r="957" s="275" customFormat="1" customHeight="1" spans="1:5">
      <c r="A957" s="149">
        <v>2130308</v>
      </c>
      <c r="B957" s="149" t="s">
        <v>818</v>
      </c>
      <c r="C957" s="150">
        <v>50</v>
      </c>
      <c r="D957" s="150">
        <v>40</v>
      </c>
      <c r="E957" s="289">
        <f>D957/C957</f>
        <v>0.8</v>
      </c>
    </row>
    <row r="958" s="275" customFormat="1" customHeight="1" spans="1:5">
      <c r="A958" s="149">
        <v>2130309</v>
      </c>
      <c r="B958" s="149" t="s">
        <v>819</v>
      </c>
      <c r="C958" s="150"/>
      <c r="D958" s="150"/>
      <c r="E958" s="289"/>
    </row>
    <row r="959" s="275" customFormat="1" customHeight="1" spans="1:5">
      <c r="A959" s="149">
        <v>2130310</v>
      </c>
      <c r="B959" s="149" t="s">
        <v>820</v>
      </c>
      <c r="C959" s="150">
        <v>122</v>
      </c>
      <c r="D959" s="150">
        <v>239</v>
      </c>
      <c r="E959" s="289">
        <f>D959/C959</f>
        <v>1.95901639344262</v>
      </c>
    </row>
    <row r="960" s="275" customFormat="1" customHeight="1" spans="1:5">
      <c r="A960" s="149">
        <v>2130311</v>
      </c>
      <c r="B960" s="149" t="s">
        <v>821</v>
      </c>
      <c r="C960" s="150">
        <v>66</v>
      </c>
      <c r="D960" s="150">
        <v>4</v>
      </c>
      <c r="E960" s="289">
        <f>D960/C960</f>
        <v>0.0606060606060606</v>
      </c>
    </row>
    <row r="961" s="275" customFormat="1" customHeight="1" spans="1:5">
      <c r="A961" s="149">
        <v>2130312</v>
      </c>
      <c r="B961" s="149" t="s">
        <v>822</v>
      </c>
      <c r="C961" s="150"/>
      <c r="D961" s="150"/>
      <c r="E961" s="289"/>
    </row>
    <row r="962" s="275" customFormat="1" customHeight="1" spans="1:5">
      <c r="A962" s="149">
        <v>2130313</v>
      </c>
      <c r="B962" s="149" t="s">
        <v>823</v>
      </c>
      <c r="C962" s="150"/>
      <c r="D962" s="150"/>
      <c r="E962" s="289"/>
    </row>
    <row r="963" s="275" customFormat="1" customHeight="1" spans="1:5">
      <c r="A963" s="149">
        <v>2130314</v>
      </c>
      <c r="B963" s="149" t="s">
        <v>824</v>
      </c>
      <c r="C963" s="150"/>
      <c r="D963" s="150">
        <v>137</v>
      </c>
      <c r="E963" s="289"/>
    </row>
    <row r="964" s="275" customFormat="1" customHeight="1" spans="1:5">
      <c r="A964" s="149">
        <v>2130315</v>
      </c>
      <c r="B964" s="149" t="s">
        <v>825</v>
      </c>
      <c r="C964" s="150"/>
      <c r="D964" s="150"/>
      <c r="E964" s="289"/>
    </row>
    <row r="965" s="275" customFormat="1" customHeight="1" spans="1:5">
      <c r="A965" s="149">
        <v>2130316</v>
      </c>
      <c r="B965" s="149" t="s">
        <v>826</v>
      </c>
      <c r="C965" s="150">
        <v>25</v>
      </c>
      <c r="D965" s="150">
        <v>6</v>
      </c>
      <c r="E965" s="289">
        <f>D965/C965</f>
        <v>0.24</v>
      </c>
    </row>
    <row r="966" s="275" customFormat="1" customHeight="1" spans="1:5">
      <c r="A966" s="149">
        <v>2130317</v>
      </c>
      <c r="B966" s="149" t="s">
        <v>827</v>
      </c>
      <c r="C966" s="150"/>
      <c r="D966" s="150"/>
      <c r="E966" s="289"/>
    </row>
    <row r="967" s="275" customFormat="1" customHeight="1" spans="1:5">
      <c r="A967" s="149">
        <v>2130318</v>
      </c>
      <c r="B967" s="149" t="s">
        <v>828</v>
      </c>
      <c r="C967" s="150"/>
      <c r="D967" s="150"/>
      <c r="E967" s="289"/>
    </row>
    <row r="968" s="275" customFormat="1" customHeight="1" spans="1:5">
      <c r="A968" s="149">
        <v>2130319</v>
      </c>
      <c r="B968" s="149" t="s">
        <v>829</v>
      </c>
      <c r="C968" s="150"/>
      <c r="D968" s="150"/>
      <c r="E968" s="289"/>
    </row>
    <row r="969" s="275" customFormat="1" customHeight="1" spans="1:5">
      <c r="A969" s="149">
        <v>2130321</v>
      </c>
      <c r="B969" s="149" t="s">
        <v>830</v>
      </c>
      <c r="C969" s="150"/>
      <c r="D969" s="150"/>
      <c r="E969" s="289"/>
    </row>
    <row r="970" s="275" customFormat="1" customHeight="1" spans="1:5">
      <c r="A970" s="149">
        <v>2130322</v>
      </c>
      <c r="B970" s="149" t="s">
        <v>831</v>
      </c>
      <c r="C970" s="150"/>
      <c r="D970" s="150"/>
      <c r="E970" s="289"/>
    </row>
    <row r="971" s="275" customFormat="1" customHeight="1" spans="1:5">
      <c r="A971" s="149">
        <v>2130333</v>
      </c>
      <c r="B971" s="149" t="s">
        <v>804</v>
      </c>
      <c r="C971" s="150"/>
      <c r="D971" s="150"/>
      <c r="E971" s="289"/>
    </row>
    <row r="972" s="275" customFormat="1" customHeight="1" spans="1:5">
      <c r="A972" s="149">
        <v>2130334</v>
      </c>
      <c r="B972" s="149" t="s">
        <v>832</v>
      </c>
      <c r="C972" s="150">
        <v>1175</v>
      </c>
      <c r="D972" s="150">
        <v>85</v>
      </c>
      <c r="E972" s="289">
        <f>D972/C972</f>
        <v>0.0723404255319149</v>
      </c>
    </row>
    <row r="973" s="275" customFormat="1" customHeight="1" spans="1:5">
      <c r="A973" s="149">
        <v>2130335</v>
      </c>
      <c r="B973" s="149" t="s">
        <v>833</v>
      </c>
      <c r="C973" s="150"/>
      <c r="D973" s="150"/>
      <c r="E973" s="289"/>
    </row>
    <row r="974" s="275" customFormat="1" customHeight="1" spans="1:5">
      <c r="A974" s="149">
        <v>2130336</v>
      </c>
      <c r="B974" s="149" t="s">
        <v>834</v>
      </c>
      <c r="C974" s="150"/>
      <c r="D974" s="150"/>
      <c r="E974" s="289"/>
    </row>
    <row r="975" s="275" customFormat="1" customHeight="1" spans="1:5">
      <c r="A975" s="149">
        <v>2130337</v>
      </c>
      <c r="B975" s="149" t="s">
        <v>835</v>
      </c>
      <c r="C975" s="150"/>
      <c r="D975" s="150"/>
      <c r="E975" s="289"/>
    </row>
    <row r="976" s="275" customFormat="1" customHeight="1" spans="1:5">
      <c r="A976" s="149">
        <v>2130399</v>
      </c>
      <c r="B976" s="149" t="s">
        <v>836</v>
      </c>
      <c r="C976" s="150">
        <v>186</v>
      </c>
      <c r="D976" s="150">
        <v>354</v>
      </c>
      <c r="E976" s="289">
        <f>D976/C976</f>
        <v>1.90322580645161</v>
      </c>
    </row>
    <row r="977" s="275" customFormat="1" customHeight="1" spans="1:5">
      <c r="A977" s="149">
        <v>21305</v>
      </c>
      <c r="B977" s="271" t="s">
        <v>837</v>
      </c>
      <c r="C977" s="150">
        <f>SUM(C978:C987)</f>
        <v>13554</v>
      </c>
      <c r="D977" s="150">
        <f>SUM(D978:D987)</f>
        <v>12337</v>
      </c>
      <c r="E977" s="289">
        <f>D977/C977</f>
        <v>0.91021100782057</v>
      </c>
    </row>
    <row r="978" s="275" customFormat="1" customHeight="1" spans="1:5">
      <c r="A978" s="149">
        <v>2130501</v>
      </c>
      <c r="B978" s="149" t="s">
        <v>103</v>
      </c>
      <c r="C978" s="150"/>
      <c r="D978" s="150"/>
      <c r="E978" s="289"/>
    </row>
    <row r="979" s="275" customFormat="1" customHeight="1" spans="1:5">
      <c r="A979" s="149">
        <v>2130502</v>
      </c>
      <c r="B979" s="149" t="s">
        <v>104</v>
      </c>
      <c r="C979" s="150">
        <v>9</v>
      </c>
      <c r="D979" s="150"/>
      <c r="E979" s="289">
        <f t="shared" ref="E978:E984" si="18">D979/C979</f>
        <v>0</v>
      </c>
    </row>
    <row r="980" s="275" customFormat="1" customHeight="1" spans="1:5">
      <c r="A980" s="149">
        <v>2130503</v>
      </c>
      <c r="B980" s="149" t="s">
        <v>105</v>
      </c>
      <c r="C980" s="150"/>
      <c r="D980" s="150"/>
      <c r="E980" s="289"/>
    </row>
    <row r="981" s="275" customFormat="1" customHeight="1" spans="1:5">
      <c r="A981" s="149">
        <v>2130504</v>
      </c>
      <c r="B981" s="149" t="s">
        <v>838</v>
      </c>
      <c r="C981" s="150">
        <v>8239</v>
      </c>
      <c r="D981" s="150">
        <v>4473</v>
      </c>
      <c r="E981" s="289">
        <f t="shared" si="18"/>
        <v>0.542905692438403</v>
      </c>
    </row>
    <row r="982" s="275" customFormat="1" customHeight="1" spans="1:5">
      <c r="A982" s="149">
        <v>2130505</v>
      </c>
      <c r="B982" s="149" t="s">
        <v>839</v>
      </c>
      <c r="C982" s="150">
        <v>3131</v>
      </c>
      <c r="D982" s="150">
        <v>10</v>
      </c>
      <c r="E982" s="289">
        <f t="shared" si="18"/>
        <v>0.00319386777387416</v>
      </c>
    </row>
    <row r="983" s="275" customFormat="1" customHeight="1" spans="1:5">
      <c r="A983" s="149">
        <v>2130506</v>
      </c>
      <c r="B983" s="149" t="s">
        <v>840</v>
      </c>
      <c r="C983" s="150"/>
      <c r="D983" s="150">
        <v>300</v>
      </c>
      <c r="E983" s="289"/>
    </row>
    <row r="984" s="275" customFormat="1" customHeight="1" spans="1:5">
      <c r="A984" s="149">
        <v>2130507</v>
      </c>
      <c r="B984" s="149" t="s">
        <v>841</v>
      </c>
      <c r="C984" s="150">
        <v>603</v>
      </c>
      <c r="D984" s="150">
        <v>563</v>
      </c>
      <c r="E984" s="289">
        <f t="shared" si="18"/>
        <v>0.933665008291874</v>
      </c>
    </row>
    <row r="985" s="275" customFormat="1" customHeight="1" spans="1:5">
      <c r="A985" s="149">
        <v>2130508</v>
      </c>
      <c r="B985" s="149" t="s">
        <v>842</v>
      </c>
      <c r="C985" s="150"/>
      <c r="D985" s="150"/>
      <c r="E985" s="289"/>
    </row>
    <row r="986" s="275" customFormat="1" customHeight="1" spans="1:5">
      <c r="A986" s="149">
        <v>2130550</v>
      </c>
      <c r="B986" s="149" t="s">
        <v>843</v>
      </c>
      <c r="C986" s="150"/>
      <c r="D986" s="150"/>
      <c r="E986" s="289"/>
    </row>
    <row r="987" s="275" customFormat="1" customHeight="1" spans="1:5">
      <c r="A987" s="149">
        <v>2130599</v>
      </c>
      <c r="B987" s="149" t="s">
        <v>844</v>
      </c>
      <c r="C987" s="150">
        <v>1572</v>
      </c>
      <c r="D987" s="150">
        <v>6991</v>
      </c>
      <c r="E987" s="289">
        <f>D987/C987</f>
        <v>4.4472010178117</v>
      </c>
    </row>
    <row r="988" s="275" customFormat="1" customHeight="1" spans="1:5">
      <c r="A988" s="149">
        <v>21307</v>
      </c>
      <c r="B988" s="271" t="s">
        <v>845</v>
      </c>
      <c r="C988" s="150">
        <f>SUM(C989:C994)</f>
        <v>2121</v>
      </c>
      <c r="D988" s="150">
        <f>SUM(D989:D994)</f>
        <v>3773</v>
      </c>
      <c r="E988" s="289">
        <f>D988/C988</f>
        <v>1.77887788778878</v>
      </c>
    </row>
    <row r="989" s="275" customFormat="1" customHeight="1" spans="1:5">
      <c r="A989" s="149">
        <v>2130701</v>
      </c>
      <c r="B989" s="152" t="s">
        <v>846</v>
      </c>
      <c r="C989" s="150">
        <v>859</v>
      </c>
      <c r="D989" s="150">
        <v>877</v>
      </c>
      <c r="E989" s="289">
        <f>D989/C989</f>
        <v>1.0209545983702</v>
      </c>
    </row>
    <row r="990" s="275" customFormat="1" customHeight="1" spans="1:5">
      <c r="A990" s="149">
        <v>2130704</v>
      </c>
      <c r="B990" s="149" t="s">
        <v>847</v>
      </c>
      <c r="C990" s="150"/>
      <c r="D990" s="150"/>
      <c r="E990" s="289"/>
    </row>
    <row r="991" s="275" customFormat="1" customHeight="1" spans="1:5">
      <c r="A991" s="149">
        <v>2130705</v>
      </c>
      <c r="B991" s="149" t="s">
        <v>848</v>
      </c>
      <c r="C991" s="150">
        <v>1133</v>
      </c>
      <c r="D991" s="150">
        <v>2076</v>
      </c>
      <c r="E991" s="289">
        <f>D991/C991</f>
        <v>1.83230361871139</v>
      </c>
    </row>
    <row r="992" s="275" customFormat="1" customHeight="1" spans="1:5">
      <c r="A992" s="149">
        <v>2130706</v>
      </c>
      <c r="B992" s="149" t="s">
        <v>849</v>
      </c>
      <c r="C992" s="150"/>
      <c r="D992" s="150">
        <v>39</v>
      </c>
      <c r="E992" s="289"/>
    </row>
    <row r="993" s="275" customFormat="1" customHeight="1" spans="1:5">
      <c r="A993" s="149">
        <v>2130707</v>
      </c>
      <c r="B993" s="149" t="s">
        <v>850</v>
      </c>
      <c r="C993" s="150">
        <v>96</v>
      </c>
      <c r="D993" s="150">
        <v>3</v>
      </c>
      <c r="E993" s="289">
        <f>D993/C993</f>
        <v>0.03125</v>
      </c>
    </row>
    <row r="994" s="275" customFormat="1" customHeight="1" spans="1:5">
      <c r="A994" s="149">
        <v>2130799</v>
      </c>
      <c r="B994" s="149" t="s">
        <v>851</v>
      </c>
      <c r="C994" s="150">
        <v>33</v>
      </c>
      <c r="D994" s="150">
        <v>778</v>
      </c>
      <c r="E994" s="289">
        <f t="shared" ref="E994:E999" si="19">D994/C994</f>
        <v>23.5757575757576</v>
      </c>
    </row>
    <row r="995" s="275" customFormat="1" customHeight="1" spans="1:5">
      <c r="A995" s="149">
        <v>21308</v>
      </c>
      <c r="B995" s="271" t="s">
        <v>852</v>
      </c>
      <c r="C995" s="150">
        <f>SUM(C996:C1001)</f>
        <v>2711</v>
      </c>
      <c r="D995" s="150">
        <f>SUM(D996:D1001)</f>
        <v>3322</v>
      </c>
      <c r="E995" s="289">
        <f t="shared" si="19"/>
        <v>1.22537808926595</v>
      </c>
    </row>
    <row r="996" s="275" customFormat="1" customHeight="1" spans="1:5">
      <c r="A996" s="149">
        <v>2130801</v>
      </c>
      <c r="B996" s="149" t="s">
        <v>853</v>
      </c>
      <c r="C996" s="150"/>
      <c r="D996" s="150"/>
      <c r="E996" s="289"/>
    </row>
    <row r="997" s="275" customFormat="1" customHeight="1" spans="1:5">
      <c r="A997" s="149">
        <v>2130802</v>
      </c>
      <c r="B997" s="149" t="s">
        <v>854</v>
      </c>
      <c r="C997" s="150"/>
      <c r="D997" s="150"/>
      <c r="E997" s="289"/>
    </row>
    <row r="998" s="275" customFormat="1" customHeight="1" spans="1:5">
      <c r="A998" s="149">
        <v>2130803</v>
      </c>
      <c r="B998" s="149" t="s">
        <v>855</v>
      </c>
      <c r="C998" s="150">
        <v>2554</v>
      </c>
      <c r="D998" s="150">
        <v>3216</v>
      </c>
      <c r="E998" s="289">
        <f t="shared" si="19"/>
        <v>1.25920125293657</v>
      </c>
    </row>
    <row r="999" s="275" customFormat="1" customHeight="1" spans="1:5">
      <c r="A999" s="149">
        <v>2130804</v>
      </c>
      <c r="B999" s="149" t="s">
        <v>856</v>
      </c>
      <c r="C999" s="150">
        <v>153</v>
      </c>
      <c r="D999" s="150">
        <v>62</v>
      </c>
      <c r="E999" s="289">
        <f t="shared" si="19"/>
        <v>0.405228758169935</v>
      </c>
    </row>
    <row r="1000" s="275" customFormat="1" customHeight="1" spans="1:5">
      <c r="A1000" s="149">
        <v>2130805</v>
      </c>
      <c r="B1000" s="149" t="s">
        <v>857</v>
      </c>
      <c r="C1000" s="150"/>
      <c r="D1000" s="150"/>
      <c r="E1000" s="289"/>
    </row>
    <row r="1001" s="275" customFormat="1" customHeight="1" spans="1:5">
      <c r="A1001" s="149">
        <v>2130899</v>
      </c>
      <c r="B1001" s="149" t="s">
        <v>858</v>
      </c>
      <c r="C1001" s="150">
        <v>4</v>
      </c>
      <c r="D1001" s="150">
        <v>44</v>
      </c>
      <c r="E1001" s="289">
        <f>D1001/C1001</f>
        <v>11</v>
      </c>
    </row>
    <row r="1002" s="275" customFormat="1" customHeight="1" spans="1:5">
      <c r="A1002" s="149">
        <v>21309</v>
      </c>
      <c r="B1002" s="271" t="s">
        <v>859</v>
      </c>
      <c r="C1002" s="150"/>
      <c r="D1002" s="150"/>
      <c r="E1002" s="289"/>
    </row>
    <row r="1003" s="275" customFormat="1" customHeight="1" spans="1:5">
      <c r="A1003" s="149">
        <v>2130901</v>
      </c>
      <c r="B1003" s="149" t="s">
        <v>860</v>
      </c>
      <c r="C1003" s="150"/>
      <c r="D1003" s="150"/>
      <c r="E1003" s="289"/>
    </row>
    <row r="1004" s="275" customFormat="1" customHeight="1" spans="1:5">
      <c r="A1004" s="149">
        <v>2130999</v>
      </c>
      <c r="B1004" s="149" t="s">
        <v>861</v>
      </c>
      <c r="C1004" s="150"/>
      <c r="D1004" s="150"/>
      <c r="E1004" s="289"/>
    </row>
    <row r="1005" s="275" customFormat="1" customHeight="1" spans="1:5">
      <c r="A1005" s="149">
        <v>21399</v>
      </c>
      <c r="B1005" s="271" t="s">
        <v>862</v>
      </c>
      <c r="C1005" s="150">
        <f>C1006+C1007</f>
        <v>0</v>
      </c>
      <c r="D1005" s="150">
        <f>D1006+D1007</f>
        <v>0</v>
      </c>
      <c r="E1005" s="289"/>
    </row>
    <row r="1006" s="275" customFormat="1" customHeight="1" spans="1:5">
      <c r="A1006" s="149">
        <v>2139901</v>
      </c>
      <c r="B1006" s="149" t="s">
        <v>863</v>
      </c>
      <c r="C1006" s="150"/>
      <c r="D1006" s="150"/>
      <c r="E1006" s="289"/>
    </row>
    <row r="1007" s="275" customFormat="1" customHeight="1" spans="1:5">
      <c r="A1007" s="149">
        <v>2139999</v>
      </c>
      <c r="B1007" s="149" t="s">
        <v>864</v>
      </c>
      <c r="C1007" s="150"/>
      <c r="D1007" s="150"/>
      <c r="E1007" s="289"/>
    </row>
    <row r="1008" s="275" customFormat="1" customHeight="1" spans="1:5">
      <c r="A1008" s="149">
        <v>214</v>
      </c>
      <c r="B1008" s="271" t="s">
        <v>865</v>
      </c>
      <c r="C1008" s="150">
        <f>C1009+C1032+C1042+C1052+C1057+C1064+C1069</f>
        <v>10085</v>
      </c>
      <c r="D1008" s="150">
        <f>D1009+D1032+D1042+D1052+D1057+D1064+D1069</f>
        <v>14126</v>
      </c>
      <c r="E1008" s="289">
        <f>D1008/C1008</f>
        <v>1.40069410014874</v>
      </c>
    </row>
    <row r="1009" s="275" customFormat="1" customHeight="1" spans="1:5">
      <c r="A1009" s="149">
        <v>21401</v>
      </c>
      <c r="B1009" s="271" t="s">
        <v>866</v>
      </c>
      <c r="C1009" s="150">
        <f>SUM(C1010:C1031)</f>
        <v>9819</v>
      </c>
      <c r="D1009" s="150">
        <f>SUM(D1010:D1031)</f>
        <v>13936</v>
      </c>
      <c r="E1009" s="289">
        <f>D1009/C1009</f>
        <v>1.41928913331296</v>
      </c>
    </row>
    <row r="1010" s="275" customFormat="1" customHeight="1" spans="1:5">
      <c r="A1010" s="149">
        <v>2140101</v>
      </c>
      <c r="B1010" s="149" t="s">
        <v>103</v>
      </c>
      <c r="C1010" s="150">
        <v>407</v>
      </c>
      <c r="D1010" s="150">
        <v>353</v>
      </c>
      <c r="E1010" s="289">
        <f>D1010/C1010</f>
        <v>0.867321867321867</v>
      </c>
    </row>
    <row r="1011" s="275" customFormat="1" customHeight="1" spans="1:5">
      <c r="A1011" s="149">
        <v>2140102</v>
      </c>
      <c r="B1011" s="149" t="s">
        <v>104</v>
      </c>
      <c r="C1011" s="150">
        <v>351</v>
      </c>
      <c r="D1011" s="150"/>
      <c r="E1011" s="289"/>
    </row>
    <row r="1012" s="275" customFormat="1" customHeight="1" spans="1:5">
      <c r="A1012" s="149">
        <v>2140103</v>
      </c>
      <c r="B1012" s="149" t="s">
        <v>105</v>
      </c>
      <c r="C1012" s="150"/>
      <c r="D1012" s="150"/>
      <c r="E1012" s="289"/>
    </row>
    <row r="1013" s="275" customFormat="1" customHeight="1" spans="1:5">
      <c r="A1013" s="149">
        <v>2140104</v>
      </c>
      <c r="B1013" s="149" t="s">
        <v>867</v>
      </c>
      <c r="C1013" s="150">
        <v>7997</v>
      </c>
      <c r="D1013" s="150">
        <v>11685</v>
      </c>
      <c r="E1013" s="289">
        <f>D1013/C1013</f>
        <v>1.46117293985244</v>
      </c>
    </row>
    <row r="1014" s="275" customFormat="1" customHeight="1" spans="1:5">
      <c r="A1014" s="149">
        <v>2140106</v>
      </c>
      <c r="B1014" s="149" t="s">
        <v>868</v>
      </c>
      <c r="C1014" s="150">
        <v>681</v>
      </c>
      <c r="D1014" s="150">
        <v>1744</v>
      </c>
      <c r="E1014" s="289">
        <f>D1014/C1014</f>
        <v>2.56093979441997</v>
      </c>
    </row>
    <row r="1015" s="275" customFormat="1" customHeight="1" spans="1:5">
      <c r="A1015" s="149">
        <v>2140109</v>
      </c>
      <c r="B1015" s="149" t="s">
        <v>869</v>
      </c>
      <c r="C1015" s="150">
        <v>100</v>
      </c>
      <c r="D1015" s="150"/>
      <c r="E1015" s="289"/>
    </row>
    <row r="1016" s="275" customFormat="1" customHeight="1" spans="1:5">
      <c r="A1016" s="149">
        <v>2140110</v>
      </c>
      <c r="B1016" s="149" t="s">
        <v>870</v>
      </c>
      <c r="C1016" s="150"/>
      <c r="D1016" s="150"/>
      <c r="E1016" s="289"/>
    </row>
    <row r="1017" s="275" customFormat="1" customHeight="1" spans="1:5">
      <c r="A1017" s="149">
        <v>2140111</v>
      </c>
      <c r="B1017" s="149" t="s">
        <v>871</v>
      </c>
      <c r="C1017" s="150"/>
      <c r="D1017" s="150"/>
      <c r="E1017" s="289"/>
    </row>
    <row r="1018" s="275" customFormat="1" customHeight="1" spans="1:5">
      <c r="A1018" s="149">
        <v>2140112</v>
      </c>
      <c r="B1018" s="149" t="s">
        <v>872</v>
      </c>
      <c r="C1018" s="150"/>
      <c r="D1018" s="150">
        <v>121</v>
      </c>
      <c r="E1018" s="289"/>
    </row>
    <row r="1019" s="275" customFormat="1" customHeight="1" spans="1:5">
      <c r="A1019" s="149">
        <v>2140114</v>
      </c>
      <c r="B1019" s="149" t="s">
        <v>873</v>
      </c>
      <c r="C1019" s="150"/>
      <c r="D1019" s="150"/>
      <c r="E1019" s="289"/>
    </row>
    <row r="1020" s="275" customFormat="1" customHeight="1" spans="1:5">
      <c r="A1020" s="149">
        <v>2140122</v>
      </c>
      <c r="B1020" s="149" t="s">
        <v>874</v>
      </c>
      <c r="C1020" s="150"/>
      <c r="D1020" s="150"/>
      <c r="E1020" s="289"/>
    </row>
    <row r="1021" s="275" customFormat="1" customHeight="1" spans="1:5">
      <c r="A1021" s="149">
        <v>2140123</v>
      </c>
      <c r="B1021" s="149" t="s">
        <v>875</v>
      </c>
      <c r="C1021" s="150"/>
      <c r="D1021" s="150"/>
      <c r="E1021" s="289"/>
    </row>
    <row r="1022" s="275" customFormat="1" customHeight="1" spans="1:5">
      <c r="A1022" s="149">
        <v>2140127</v>
      </c>
      <c r="B1022" s="149" t="s">
        <v>876</v>
      </c>
      <c r="C1022" s="150"/>
      <c r="D1022" s="150"/>
      <c r="E1022" s="289"/>
    </row>
    <row r="1023" s="275" customFormat="1" customHeight="1" spans="1:5">
      <c r="A1023" s="149">
        <v>2140128</v>
      </c>
      <c r="B1023" s="149" t="s">
        <v>877</v>
      </c>
      <c r="C1023" s="150"/>
      <c r="D1023" s="150"/>
      <c r="E1023" s="289"/>
    </row>
    <row r="1024" s="275" customFormat="1" customHeight="1" spans="1:5">
      <c r="A1024" s="149">
        <v>2140129</v>
      </c>
      <c r="B1024" s="149" t="s">
        <v>878</v>
      </c>
      <c r="C1024" s="150"/>
      <c r="D1024" s="150"/>
      <c r="E1024" s="289"/>
    </row>
    <row r="1025" s="275" customFormat="1" customHeight="1" spans="1:5">
      <c r="A1025" s="149">
        <v>2140130</v>
      </c>
      <c r="B1025" s="149" t="s">
        <v>879</v>
      </c>
      <c r="C1025" s="150"/>
      <c r="D1025" s="150"/>
      <c r="E1025" s="289"/>
    </row>
    <row r="1026" s="275" customFormat="1" customHeight="1" spans="1:5">
      <c r="A1026" s="149">
        <v>2140131</v>
      </c>
      <c r="B1026" s="149" t="s">
        <v>880</v>
      </c>
      <c r="C1026" s="150"/>
      <c r="D1026" s="150"/>
      <c r="E1026" s="289"/>
    </row>
    <row r="1027" s="275" customFormat="1" customHeight="1" spans="1:5">
      <c r="A1027" s="149">
        <v>2140133</v>
      </c>
      <c r="B1027" s="149" t="s">
        <v>881</v>
      </c>
      <c r="C1027" s="150"/>
      <c r="D1027" s="150"/>
      <c r="E1027" s="289"/>
    </row>
    <row r="1028" s="275" customFormat="1" customHeight="1" spans="1:5">
      <c r="A1028" s="149">
        <v>2140136</v>
      </c>
      <c r="B1028" s="149" t="s">
        <v>882</v>
      </c>
      <c r="C1028" s="150"/>
      <c r="D1028" s="150"/>
      <c r="E1028" s="289"/>
    </row>
    <row r="1029" s="275" customFormat="1" customHeight="1" spans="1:5">
      <c r="A1029" s="149">
        <v>2140138</v>
      </c>
      <c r="B1029" s="149" t="s">
        <v>883</v>
      </c>
      <c r="C1029" s="150"/>
      <c r="D1029" s="150"/>
      <c r="E1029" s="289"/>
    </row>
    <row r="1030" s="275" customFormat="1" customHeight="1" spans="1:5">
      <c r="A1030" s="149">
        <v>2140139</v>
      </c>
      <c r="B1030" s="149" t="s">
        <v>884</v>
      </c>
      <c r="C1030" s="150"/>
      <c r="D1030" s="150"/>
      <c r="E1030" s="289"/>
    </row>
    <row r="1031" s="275" customFormat="1" customHeight="1" spans="1:5">
      <c r="A1031" s="149">
        <v>2140199</v>
      </c>
      <c r="B1031" s="149" t="s">
        <v>885</v>
      </c>
      <c r="C1031" s="150">
        <v>283</v>
      </c>
      <c r="D1031" s="150">
        <v>33</v>
      </c>
      <c r="E1031" s="289"/>
    </row>
    <row r="1032" s="275" customFormat="1" customHeight="1" spans="1:5">
      <c r="A1032" s="149">
        <v>21402</v>
      </c>
      <c r="B1032" s="271" t="s">
        <v>886</v>
      </c>
      <c r="C1032" s="150"/>
      <c r="D1032" s="150"/>
      <c r="E1032" s="289"/>
    </row>
    <row r="1033" s="275" customFormat="1" customHeight="1" spans="1:5">
      <c r="A1033" s="149">
        <v>2140201</v>
      </c>
      <c r="B1033" s="149" t="s">
        <v>103</v>
      </c>
      <c r="C1033" s="150"/>
      <c r="D1033" s="150"/>
      <c r="E1033" s="289"/>
    </row>
    <row r="1034" s="275" customFormat="1" customHeight="1" spans="1:5">
      <c r="A1034" s="149">
        <v>2140202</v>
      </c>
      <c r="B1034" s="149" t="s">
        <v>104</v>
      </c>
      <c r="C1034" s="150"/>
      <c r="D1034" s="150"/>
      <c r="E1034" s="289"/>
    </row>
    <row r="1035" s="275" customFormat="1" customHeight="1" spans="1:5">
      <c r="A1035" s="149">
        <v>2140203</v>
      </c>
      <c r="B1035" s="149" t="s">
        <v>105</v>
      </c>
      <c r="C1035" s="150"/>
      <c r="D1035" s="150"/>
      <c r="E1035" s="289"/>
    </row>
    <row r="1036" s="275" customFormat="1" customHeight="1" spans="1:5">
      <c r="A1036" s="149">
        <v>2140204</v>
      </c>
      <c r="B1036" s="149" t="s">
        <v>887</v>
      </c>
      <c r="C1036" s="150"/>
      <c r="D1036" s="150"/>
      <c r="E1036" s="289"/>
    </row>
    <row r="1037" s="275" customFormat="1" customHeight="1" spans="1:5">
      <c r="A1037" s="149">
        <v>2140205</v>
      </c>
      <c r="B1037" s="149" t="s">
        <v>888</v>
      </c>
      <c r="C1037" s="150"/>
      <c r="D1037" s="150"/>
      <c r="E1037" s="289"/>
    </row>
    <row r="1038" s="275" customFormat="1" customHeight="1" spans="1:5">
      <c r="A1038" s="149">
        <v>2140206</v>
      </c>
      <c r="B1038" s="149" t="s">
        <v>889</v>
      </c>
      <c r="C1038" s="150"/>
      <c r="D1038" s="150"/>
      <c r="E1038" s="289"/>
    </row>
    <row r="1039" s="275" customFormat="1" customHeight="1" spans="1:5">
      <c r="A1039" s="149">
        <v>2140207</v>
      </c>
      <c r="B1039" s="149" t="s">
        <v>890</v>
      </c>
      <c r="C1039" s="150"/>
      <c r="D1039" s="150"/>
      <c r="E1039" s="289"/>
    </row>
    <row r="1040" s="275" customFormat="1" customHeight="1" spans="1:5">
      <c r="A1040" s="149">
        <v>2140208</v>
      </c>
      <c r="B1040" s="149" t="s">
        <v>891</v>
      </c>
      <c r="C1040" s="150"/>
      <c r="D1040" s="150"/>
      <c r="E1040" s="289"/>
    </row>
    <row r="1041" s="275" customFormat="1" customHeight="1" spans="1:5">
      <c r="A1041" s="149">
        <v>2140299</v>
      </c>
      <c r="B1041" s="149" t="s">
        <v>892</v>
      </c>
      <c r="C1041" s="150"/>
      <c r="D1041" s="150"/>
      <c r="E1041" s="289"/>
    </row>
    <row r="1042" s="275" customFormat="1" customHeight="1" spans="1:5">
      <c r="A1042" s="149">
        <v>21403</v>
      </c>
      <c r="B1042" s="271" t="s">
        <v>893</v>
      </c>
      <c r="C1042" s="150"/>
      <c r="D1042" s="150"/>
      <c r="E1042" s="289"/>
    </row>
    <row r="1043" s="275" customFormat="1" customHeight="1" spans="1:5">
      <c r="A1043" s="149">
        <v>2140301</v>
      </c>
      <c r="B1043" s="149" t="s">
        <v>103</v>
      </c>
      <c r="C1043" s="150"/>
      <c r="D1043" s="150"/>
      <c r="E1043" s="289"/>
    </row>
    <row r="1044" s="275" customFormat="1" customHeight="1" spans="1:5">
      <c r="A1044" s="149">
        <v>2140302</v>
      </c>
      <c r="B1044" s="149" t="s">
        <v>104</v>
      </c>
      <c r="C1044" s="150"/>
      <c r="D1044" s="150"/>
      <c r="E1044" s="289"/>
    </row>
    <row r="1045" s="275" customFormat="1" customHeight="1" spans="1:5">
      <c r="A1045" s="149">
        <v>2140303</v>
      </c>
      <c r="B1045" s="149" t="s">
        <v>105</v>
      </c>
      <c r="C1045" s="150"/>
      <c r="D1045" s="150"/>
      <c r="E1045" s="289"/>
    </row>
    <row r="1046" s="275" customFormat="1" customHeight="1" spans="1:5">
      <c r="A1046" s="149">
        <v>2140304</v>
      </c>
      <c r="B1046" s="149" t="s">
        <v>894</v>
      </c>
      <c r="C1046" s="150"/>
      <c r="D1046" s="150"/>
      <c r="E1046" s="289"/>
    </row>
    <row r="1047" s="275" customFormat="1" customHeight="1" spans="1:5">
      <c r="A1047" s="149">
        <v>2140305</v>
      </c>
      <c r="B1047" s="149" t="s">
        <v>895</v>
      </c>
      <c r="C1047" s="150"/>
      <c r="D1047" s="150"/>
      <c r="E1047" s="289"/>
    </row>
    <row r="1048" s="275" customFormat="1" customHeight="1" spans="1:5">
      <c r="A1048" s="149">
        <v>2140306</v>
      </c>
      <c r="B1048" s="149" t="s">
        <v>896</v>
      </c>
      <c r="C1048" s="150"/>
      <c r="D1048" s="150"/>
      <c r="E1048" s="289"/>
    </row>
    <row r="1049" s="275" customFormat="1" customHeight="1" spans="1:5">
      <c r="A1049" s="149">
        <v>2140307</v>
      </c>
      <c r="B1049" s="149" t="s">
        <v>897</v>
      </c>
      <c r="C1049" s="150"/>
      <c r="D1049" s="150"/>
      <c r="E1049" s="289"/>
    </row>
    <row r="1050" s="275" customFormat="1" customHeight="1" spans="1:5">
      <c r="A1050" s="149">
        <v>2140308</v>
      </c>
      <c r="B1050" s="149" t="s">
        <v>898</v>
      </c>
      <c r="C1050" s="150"/>
      <c r="D1050" s="150"/>
      <c r="E1050" s="289"/>
    </row>
    <row r="1051" s="275" customFormat="1" customHeight="1" spans="1:5">
      <c r="A1051" s="149">
        <v>2140399</v>
      </c>
      <c r="B1051" s="149" t="s">
        <v>899</v>
      </c>
      <c r="C1051" s="150"/>
      <c r="D1051" s="150"/>
      <c r="E1051" s="289"/>
    </row>
    <row r="1052" s="275" customFormat="1" customHeight="1" spans="1:5">
      <c r="A1052" s="149">
        <v>21404</v>
      </c>
      <c r="B1052" s="271" t="s">
        <v>900</v>
      </c>
      <c r="C1052" s="150"/>
      <c r="D1052" s="150"/>
      <c r="E1052" s="289"/>
    </row>
    <row r="1053" s="275" customFormat="1" customHeight="1" spans="1:5">
      <c r="A1053" s="149">
        <v>2140401</v>
      </c>
      <c r="B1053" s="149" t="s">
        <v>901</v>
      </c>
      <c r="C1053" s="150"/>
      <c r="D1053" s="150"/>
      <c r="E1053" s="289"/>
    </row>
    <row r="1054" s="275" customFormat="1" customHeight="1" spans="1:5">
      <c r="A1054" s="149">
        <v>2140402</v>
      </c>
      <c r="B1054" s="149" t="s">
        <v>902</v>
      </c>
      <c r="C1054" s="150"/>
      <c r="D1054" s="150"/>
      <c r="E1054" s="289"/>
    </row>
    <row r="1055" s="275" customFormat="1" customHeight="1" spans="1:5">
      <c r="A1055" s="149">
        <v>2140403</v>
      </c>
      <c r="B1055" s="149" t="s">
        <v>903</v>
      </c>
      <c r="C1055" s="150"/>
      <c r="D1055" s="150"/>
      <c r="E1055" s="289"/>
    </row>
    <row r="1056" s="275" customFormat="1" customHeight="1" spans="1:5">
      <c r="A1056" s="149">
        <v>2140499</v>
      </c>
      <c r="B1056" s="149" t="s">
        <v>904</v>
      </c>
      <c r="C1056" s="150"/>
      <c r="D1056" s="150"/>
      <c r="E1056" s="289"/>
    </row>
    <row r="1057" s="275" customFormat="1" customHeight="1" spans="1:5">
      <c r="A1057" s="149">
        <v>21405</v>
      </c>
      <c r="B1057" s="271" t="s">
        <v>905</v>
      </c>
      <c r="C1057" s="150">
        <f>SUM(C1058:C1063)</f>
        <v>0</v>
      </c>
      <c r="D1057" s="150">
        <f>SUM(D1058:D1063)</f>
        <v>2</v>
      </c>
      <c r="E1057" s="289"/>
    </row>
    <row r="1058" s="275" customFormat="1" customHeight="1" spans="1:5">
      <c r="A1058" s="149">
        <v>2140501</v>
      </c>
      <c r="B1058" s="149" t="s">
        <v>103</v>
      </c>
      <c r="C1058" s="150"/>
      <c r="D1058" s="150"/>
      <c r="E1058" s="289"/>
    </row>
    <row r="1059" s="275" customFormat="1" customHeight="1" spans="1:5">
      <c r="A1059" s="149">
        <v>2140502</v>
      </c>
      <c r="B1059" s="149" t="s">
        <v>104</v>
      </c>
      <c r="C1059" s="150"/>
      <c r="D1059" s="150"/>
      <c r="E1059" s="289"/>
    </row>
    <row r="1060" s="275" customFormat="1" customHeight="1" spans="1:5">
      <c r="A1060" s="149">
        <v>2140503</v>
      </c>
      <c r="B1060" s="149" t="s">
        <v>105</v>
      </c>
      <c r="C1060" s="150"/>
      <c r="D1060" s="150"/>
      <c r="E1060" s="289"/>
    </row>
    <row r="1061" s="275" customFormat="1" customHeight="1" spans="1:5">
      <c r="A1061" s="149">
        <v>2140504</v>
      </c>
      <c r="B1061" s="149" t="s">
        <v>891</v>
      </c>
      <c r="C1061" s="150"/>
      <c r="D1061" s="150"/>
      <c r="E1061" s="289"/>
    </row>
    <row r="1062" s="275" customFormat="1" customHeight="1" spans="1:5">
      <c r="A1062" s="149">
        <v>2140505</v>
      </c>
      <c r="B1062" s="149" t="s">
        <v>906</v>
      </c>
      <c r="C1062" s="150"/>
      <c r="D1062" s="150"/>
      <c r="E1062" s="289"/>
    </row>
    <row r="1063" s="275" customFormat="1" customHeight="1" spans="1:5">
      <c r="A1063" s="149">
        <v>2140599</v>
      </c>
      <c r="B1063" s="149" t="s">
        <v>907</v>
      </c>
      <c r="C1063" s="150"/>
      <c r="D1063" s="150">
        <v>2</v>
      </c>
      <c r="E1063" s="289"/>
    </row>
    <row r="1064" s="275" customFormat="1" customHeight="1" spans="1:5">
      <c r="A1064" s="149">
        <v>21406</v>
      </c>
      <c r="B1064" s="271" t="s">
        <v>908</v>
      </c>
      <c r="C1064" s="150">
        <f>SUM(C1065:C1068)</f>
        <v>0</v>
      </c>
      <c r="D1064" s="150">
        <f>SUM(D1065:D1068)</f>
        <v>0</v>
      </c>
      <c r="E1064" s="289"/>
    </row>
    <row r="1065" s="275" customFormat="1" customHeight="1" spans="1:5">
      <c r="A1065" s="149">
        <v>2140601</v>
      </c>
      <c r="B1065" s="149" t="s">
        <v>909</v>
      </c>
      <c r="C1065" s="150"/>
      <c r="D1065" s="150"/>
      <c r="E1065" s="289"/>
    </row>
    <row r="1066" s="275" customFormat="1" customHeight="1" spans="1:5">
      <c r="A1066" s="149">
        <v>2140602</v>
      </c>
      <c r="B1066" s="149" t="s">
        <v>910</v>
      </c>
      <c r="C1066" s="150"/>
      <c r="D1066" s="150"/>
      <c r="E1066" s="289"/>
    </row>
    <row r="1067" s="275" customFormat="1" customHeight="1" spans="1:5">
      <c r="A1067" s="149">
        <v>2140603</v>
      </c>
      <c r="B1067" s="149" t="s">
        <v>911</v>
      </c>
      <c r="C1067" s="150"/>
      <c r="D1067" s="150"/>
      <c r="E1067" s="289"/>
    </row>
    <row r="1068" s="275" customFormat="1" customHeight="1" spans="1:5">
      <c r="A1068" s="149">
        <v>2140699</v>
      </c>
      <c r="B1068" s="149" t="s">
        <v>912</v>
      </c>
      <c r="C1068" s="150"/>
      <c r="D1068" s="150"/>
      <c r="E1068" s="289"/>
    </row>
    <row r="1069" s="275" customFormat="1" customHeight="1" spans="1:5">
      <c r="A1069" s="149">
        <v>21499</v>
      </c>
      <c r="B1069" s="271" t="s">
        <v>913</v>
      </c>
      <c r="C1069" s="150">
        <f>SUM(C1070:C1071)</f>
        <v>266</v>
      </c>
      <c r="D1069" s="150">
        <f>SUM(D1070:D1071)</f>
        <v>188</v>
      </c>
      <c r="E1069" s="289"/>
    </row>
    <row r="1070" s="275" customFormat="1" customHeight="1" spans="1:5">
      <c r="A1070" s="149">
        <v>2149901</v>
      </c>
      <c r="B1070" s="149" t="s">
        <v>914</v>
      </c>
      <c r="C1070" s="150">
        <v>266</v>
      </c>
      <c r="D1070" s="150">
        <v>188</v>
      </c>
      <c r="E1070" s="289"/>
    </row>
    <row r="1071" s="275" customFormat="1" customHeight="1" spans="1:5">
      <c r="A1071" s="149">
        <v>2149999</v>
      </c>
      <c r="B1071" s="149" t="s">
        <v>915</v>
      </c>
      <c r="C1071" s="150"/>
      <c r="D1071" s="150"/>
      <c r="E1071" s="289"/>
    </row>
    <row r="1072" s="275" customFormat="1" customHeight="1" spans="1:5">
      <c r="A1072" s="149">
        <v>215</v>
      </c>
      <c r="B1072" s="271" t="s">
        <v>916</v>
      </c>
      <c r="C1072" s="150">
        <f>C1073+C1083+C1099+C1104+C1120+C1127+C1135</f>
        <v>5011</v>
      </c>
      <c r="D1072" s="150">
        <f>D1073+D1083+D1099+D1104+D1120+D1127+D1135</f>
        <v>766</v>
      </c>
      <c r="E1072" s="289">
        <f>D1072/C1072</f>
        <v>0.152863699860307</v>
      </c>
    </row>
    <row r="1073" s="275" customFormat="1" customHeight="1" spans="1:5">
      <c r="A1073" s="149">
        <v>21501</v>
      </c>
      <c r="B1073" s="271" t="s">
        <v>917</v>
      </c>
      <c r="C1073" s="150"/>
      <c r="D1073" s="150"/>
      <c r="E1073" s="289"/>
    </row>
    <row r="1074" s="275" customFormat="1" customHeight="1" spans="1:5">
      <c r="A1074" s="149">
        <v>2150101</v>
      </c>
      <c r="B1074" s="149" t="s">
        <v>103</v>
      </c>
      <c r="C1074" s="150"/>
      <c r="D1074" s="150"/>
      <c r="E1074" s="289"/>
    </row>
    <row r="1075" s="275" customFormat="1" customHeight="1" spans="1:5">
      <c r="A1075" s="149">
        <v>2150102</v>
      </c>
      <c r="B1075" s="149" t="s">
        <v>104</v>
      </c>
      <c r="C1075" s="150"/>
      <c r="D1075" s="150"/>
      <c r="E1075" s="289"/>
    </row>
    <row r="1076" s="275" customFormat="1" customHeight="1" spans="1:5">
      <c r="A1076" s="149">
        <v>2150103</v>
      </c>
      <c r="B1076" s="149" t="s">
        <v>105</v>
      </c>
      <c r="C1076" s="150"/>
      <c r="D1076" s="150"/>
      <c r="E1076" s="289"/>
    </row>
    <row r="1077" s="275" customFormat="1" customHeight="1" spans="1:5">
      <c r="A1077" s="149">
        <v>2150104</v>
      </c>
      <c r="B1077" s="149" t="s">
        <v>918</v>
      </c>
      <c r="C1077" s="150"/>
      <c r="D1077" s="150"/>
      <c r="E1077" s="289"/>
    </row>
    <row r="1078" s="275" customFormat="1" customHeight="1" spans="1:5">
      <c r="A1078" s="149">
        <v>2150105</v>
      </c>
      <c r="B1078" s="149" t="s">
        <v>919</v>
      </c>
      <c r="C1078" s="150"/>
      <c r="D1078" s="150"/>
      <c r="E1078" s="289"/>
    </row>
    <row r="1079" s="275" customFormat="1" customHeight="1" spans="1:5">
      <c r="A1079" s="149">
        <v>2150106</v>
      </c>
      <c r="B1079" s="149" t="s">
        <v>920</v>
      </c>
      <c r="C1079" s="150"/>
      <c r="D1079" s="150"/>
      <c r="E1079" s="289"/>
    </row>
    <row r="1080" s="275" customFormat="1" customHeight="1" spans="1:5">
      <c r="A1080" s="149">
        <v>2150107</v>
      </c>
      <c r="B1080" s="149" t="s">
        <v>921</v>
      </c>
      <c r="C1080" s="150"/>
      <c r="D1080" s="150"/>
      <c r="E1080" s="289"/>
    </row>
    <row r="1081" s="275" customFormat="1" customHeight="1" spans="1:5">
      <c r="A1081" s="149">
        <v>2150108</v>
      </c>
      <c r="B1081" s="149" t="s">
        <v>922</v>
      </c>
      <c r="C1081" s="150"/>
      <c r="D1081" s="150"/>
      <c r="E1081" s="289"/>
    </row>
    <row r="1082" s="275" customFormat="1" customHeight="1" spans="1:5">
      <c r="A1082" s="149">
        <v>2150199</v>
      </c>
      <c r="B1082" s="149" t="s">
        <v>923</v>
      </c>
      <c r="C1082" s="150"/>
      <c r="D1082" s="150"/>
      <c r="E1082" s="289"/>
    </row>
    <row r="1083" s="275" customFormat="1" customHeight="1" spans="1:5">
      <c r="A1083" s="149">
        <v>21502</v>
      </c>
      <c r="B1083" s="271" t="s">
        <v>924</v>
      </c>
      <c r="C1083" s="150">
        <f>SUM(C1084:C1098)</f>
        <v>2656</v>
      </c>
      <c r="D1083" s="150">
        <f>SUM(D1084:D1098)</f>
        <v>26</v>
      </c>
      <c r="E1083" s="289"/>
    </row>
    <row r="1084" s="275" customFormat="1" customHeight="1" spans="1:5">
      <c r="A1084" s="149">
        <v>2150201</v>
      </c>
      <c r="B1084" s="149" t="s">
        <v>103</v>
      </c>
      <c r="C1084" s="150"/>
      <c r="D1084" s="150"/>
      <c r="E1084" s="289"/>
    </row>
    <row r="1085" s="275" customFormat="1" customHeight="1" spans="1:5">
      <c r="A1085" s="149">
        <v>2150202</v>
      </c>
      <c r="B1085" s="149" t="s">
        <v>104</v>
      </c>
      <c r="C1085" s="150"/>
      <c r="D1085" s="150"/>
      <c r="E1085" s="289"/>
    </row>
    <row r="1086" s="275" customFormat="1" customHeight="1" spans="1:5">
      <c r="A1086" s="149">
        <v>2150203</v>
      </c>
      <c r="B1086" s="149" t="s">
        <v>105</v>
      </c>
      <c r="C1086" s="150"/>
      <c r="D1086" s="150"/>
      <c r="E1086" s="289"/>
    </row>
    <row r="1087" s="275" customFormat="1" customHeight="1" spans="1:5">
      <c r="A1087" s="149">
        <v>2150204</v>
      </c>
      <c r="B1087" s="149" t="s">
        <v>925</v>
      </c>
      <c r="C1087" s="150"/>
      <c r="D1087" s="150"/>
      <c r="E1087" s="289"/>
    </row>
    <row r="1088" s="275" customFormat="1" customHeight="1" spans="1:5">
      <c r="A1088" s="149">
        <v>2150205</v>
      </c>
      <c r="B1088" s="149" t="s">
        <v>926</v>
      </c>
      <c r="C1088" s="150"/>
      <c r="D1088" s="150"/>
      <c r="E1088" s="289"/>
    </row>
    <row r="1089" s="275" customFormat="1" customHeight="1" spans="1:5">
      <c r="A1089" s="149">
        <v>2150206</v>
      </c>
      <c r="B1089" s="149" t="s">
        <v>927</v>
      </c>
      <c r="C1089" s="150"/>
      <c r="D1089" s="150"/>
      <c r="E1089" s="289"/>
    </row>
    <row r="1090" s="275" customFormat="1" customHeight="1" spans="1:5">
      <c r="A1090" s="149">
        <v>2150207</v>
      </c>
      <c r="B1090" s="149" t="s">
        <v>928</v>
      </c>
      <c r="C1090" s="150"/>
      <c r="D1090" s="150"/>
      <c r="E1090" s="289"/>
    </row>
    <row r="1091" s="275" customFormat="1" customHeight="1" spans="1:5">
      <c r="A1091" s="149">
        <v>2150208</v>
      </c>
      <c r="B1091" s="149" t="s">
        <v>929</v>
      </c>
      <c r="C1091" s="150"/>
      <c r="D1091" s="150"/>
      <c r="E1091" s="289"/>
    </row>
    <row r="1092" s="275" customFormat="1" customHeight="1" spans="1:5">
      <c r="A1092" s="149">
        <v>2150209</v>
      </c>
      <c r="B1092" s="149" t="s">
        <v>930</v>
      </c>
      <c r="C1092" s="150"/>
      <c r="D1092" s="150"/>
      <c r="E1092" s="289"/>
    </row>
    <row r="1093" s="275" customFormat="1" customHeight="1" spans="1:5">
      <c r="A1093" s="149">
        <v>2150210</v>
      </c>
      <c r="B1093" s="149" t="s">
        <v>931</v>
      </c>
      <c r="C1093" s="150"/>
      <c r="D1093" s="150"/>
      <c r="E1093" s="289"/>
    </row>
    <row r="1094" s="275" customFormat="1" customHeight="1" spans="1:5">
      <c r="A1094" s="149">
        <v>2150212</v>
      </c>
      <c r="B1094" s="149" t="s">
        <v>932</v>
      </c>
      <c r="C1094" s="150"/>
      <c r="D1094" s="150"/>
      <c r="E1094" s="289"/>
    </row>
    <row r="1095" s="275" customFormat="1" customHeight="1" spans="1:5">
      <c r="A1095" s="149">
        <v>2150213</v>
      </c>
      <c r="B1095" s="149" t="s">
        <v>933</v>
      </c>
      <c r="C1095" s="150"/>
      <c r="D1095" s="150"/>
      <c r="E1095" s="289"/>
    </row>
    <row r="1096" s="275" customFormat="1" customHeight="1" spans="1:5">
      <c r="A1096" s="149">
        <v>2150214</v>
      </c>
      <c r="B1096" s="149" t="s">
        <v>934</v>
      </c>
      <c r="C1096" s="150"/>
      <c r="D1096" s="150"/>
      <c r="E1096" s="289"/>
    </row>
    <row r="1097" s="275" customFormat="1" customHeight="1" spans="1:5">
      <c r="A1097" s="149">
        <v>2150215</v>
      </c>
      <c r="B1097" s="149" t="s">
        <v>935</v>
      </c>
      <c r="C1097" s="150"/>
      <c r="D1097" s="150"/>
      <c r="E1097" s="289"/>
    </row>
    <row r="1098" s="275" customFormat="1" customHeight="1" spans="1:5">
      <c r="A1098" s="149">
        <v>2150299</v>
      </c>
      <c r="B1098" s="149" t="s">
        <v>936</v>
      </c>
      <c r="C1098" s="150">
        <v>2656</v>
      </c>
      <c r="D1098" s="150">
        <v>26</v>
      </c>
      <c r="E1098" s="289"/>
    </row>
    <row r="1099" s="275" customFormat="1" customHeight="1" spans="1:5">
      <c r="A1099" s="149">
        <v>21503</v>
      </c>
      <c r="B1099" s="271" t="s">
        <v>937</v>
      </c>
      <c r="C1099" s="150"/>
      <c r="D1099" s="150"/>
      <c r="E1099" s="289"/>
    </row>
    <row r="1100" s="275" customFormat="1" customHeight="1" spans="1:5">
      <c r="A1100" s="149">
        <v>2150301</v>
      </c>
      <c r="B1100" s="149" t="s">
        <v>103</v>
      </c>
      <c r="C1100" s="150"/>
      <c r="D1100" s="150"/>
      <c r="E1100" s="289"/>
    </row>
    <row r="1101" s="275" customFormat="1" customHeight="1" spans="1:5">
      <c r="A1101" s="149">
        <v>2150302</v>
      </c>
      <c r="B1101" s="149" t="s">
        <v>104</v>
      </c>
      <c r="C1101" s="150"/>
      <c r="D1101" s="150"/>
      <c r="E1101" s="289"/>
    </row>
    <row r="1102" s="275" customFormat="1" customHeight="1" spans="1:5">
      <c r="A1102" s="149">
        <v>2150303</v>
      </c>
      <c r="B1102" s="149" t="s">
        <v>105</v>
      </c>
      <c r="C1102" s="150"/>
      <c r="D1102" s="150"/>
      <c r="E1102" s="289"/>
    </row>
    <row r="1103" s="275" customFormat="1" customHeight="1" spans="1:5">
      <c r="A1103" s="149">
        <v>2150399</v>
      </c>
      <c r="B1103" s="149" t="s">
        <v>938</v>
      </c>
      <c r="C1103" s="150"/>
      <c r="D1103" s="150"/>
      <c r="E1103" s="289"/>
    </row>
    <row r="1104" s="275" customFormat="1" customHeight="1" spans="1:5">
      <c r="A1104" s="149">
        <v>21505</v>
      </c>
      <c r="B1104" s="271" t="s">
        <v>939</v>
      </c>
      <c r="C1104" s="150">
        <f>SUM(C1105:C1119)</f>
        <v>1924</v>
      </c>
      <c r="D1104" s="150">
        <f>SUM(D1105:D1119)</f>
        <v>728</v>
      </c>
      <c r="E1104" s="289">
        <f>D1104/C1104</f>
        <v>0.378378378378378</v>
      </c>
    </row>
    <row r="1105" s="275" customFormat="1" customHeight="1" spans="1:5">
      <c r="A1105" s="149">
        <v>2150501</v>
      </c>
      <c r="B1105" s="149" t="s">
        <v>103</v>
      </c>
      <c r="C1105" s="150"/>
      <c r="D1105" s="150"/>
      <c r="E1105" s="289"/>
    </row>
    <row r="1106" s="275" customFormat="1" customHeight="1" spans="1:5">
      <c r="A1106" s="149">
        <v>2150502</v>
      </c>
      <c r="B1106" s="149" t="s">
        <v>104</v>
      </c>
      <c r="C1106" s="150"/>
      <c r="D1106" s="150"/>
      <c r="E1106" s="289"/>
    </row>
    <row r="1107" s="275" customFormat="1" customHeight="1" spans="1:5">
      <c r="A1107" s="149">
        <v>2150503</v>
      </c>
      <c r="B1107" s="149" t="s">
        <v>105</v>
      </c>
      <c r="C1107" s="150"/>
      <c r="D1107" s="150"/>
      <c r="E1107" s="289"/>
    </row>
    <row r="1108" s="275" customFormat="1" customHeight="1" spans="1:5">
      <c r="A1108" s="149">
        <v>2150505</v>
      </c>
      <c r="B1108" s="149" t="s">
        <v>940</v>
      </c>
      <c r="C1108" s="150"/>
      <c r="D1108" s="150"/>
      <c r="E1108" s="289"/>
    </row>
    <row r="1109" s="275" customFormat="1" customHeight="1" spans="1:5">
      <c r="A1109" s="149">
        <v>2150506</v>
      </c>
      <c r="B1109" s="149" t="s">
        <v>941</v>
      </c>
      <c r="C1109" s="150"/>
      <c r="D1109" s="150"/>
      <c r="E1109" s="289"/>
    </row>
    <row r="1110" s="275" customFormat="1" customHeight="1" spans="1:5">
      <c r="A1110" s="149">
        <v>2150507</v>
      </c>
      <c r="B1110" s="149" t="s">
        <v>942</v>
      </c>
      <c r="C1110" s="150"/>
      <c r="D1110" s="150"/>
      <c r="E1110" s="289"/>
    </row>
    <row r="1111" s="275" customFormat="1" customHeight="1" spans="1:5">
      <c r="A1111" s="149">
        <v>2150508</v>
      </c>
      <c r="B1111" s="149" t="s">
        <v>943</v>
      </c>
      <c r="C1111" s="150"/>
      <c r="D1111" s="150"/>
      <c r="E1111" s="289"/>
    </row>
    <row r="1112" s="275" customFormat="1" customHeight="1" spans="1:5">
      <c r="A1112" s="149">
        <v>2150509</v>
      </c>
      <c r="B1112" s="149" t="s">
        <v>944</v>
      </c>
      <c r="C1112" s="150"/>
      <c r="D1112" s="150"/>
      <c r="E1112" s="289"/>
    </row>
    <row r="1113" s="275" customFormat="1" customHeight="1" spans="1:5">
      <c r="A1113" s="149">
        <v>2150510</v>
      </c>
      <c r="B1113" s="149" t="s">
        <v>945</v>
      </c>
      <c r="C1113" s="150"/>
      <c r="D1113" s="150"/>
      <c r="E1113" s="289"/>
    </row>
    <row r="1114" s="275" customFormat="1" customHeight="1" spans="1:5">
      <c r="A1114" s="149">
        <v>2150511</v>
      </c>
      <c r="B1114" s="149" t="s">
        <v>946</v>
      </c>
      <c r="C1114" s="150"/>
      <c r="D1114" s="150"/>
      <c r="E1114" s="289"/>
    </row>
    <row r="1115" s="275" customFormat="1" customHeight="1" spans="1:5">
      <c r="A1115" s="149">
        <v>2150513</v>
      </c>
      <c r="B1115" s="149" t="s">
        <v>891</v>
      </c>
      <c r="C1115" s="150"/>
      <c r="D1115" s="150"/>
      <c r="E1115" s="289"/>
    </row>
    <row r="1116" s="275" customFormat="1" customHeight="1" spans="1:5">
      <c r="A1116" s="149">
        <v>2150515</v>
      </c>
      <c r="B1116" s="149" t="s">
        <v>947</v>
      </c>
      <c r="C1116" s="150"/>
      <c r="D1116" s="150"/>
      <c r="E1116" s="289"/>
    </row>
    <row r="1117" s="275" customFormat="1" customHeight="1" spans="1:5">
      <c r="A1117" s="149">
        <v>2150516</v>
      </c>
      <c r="B1117" s="149" t="s">
        <v>948</v>
      </c>
      <c r="C1117" s="150"/>
      <c r="D1117" s="150"/>
      <c r="E1117" s="289"/>
    </row>
    <row r="1118" s="275" customFormat="1" customHeight="1" spans="1:5">
      <c r="A1118" s="149">
        <v>2150517</v>
      </c>
      <c r="B1118" s="149" t="s">
        <v>949</v>
      </c>
      <c r="C1118" s="150">
        <v>1875</v>
      </c>
      <c r="D1118" s="150">
        <v>728</v>
      </c>
      <c r="E1118" s="289"/>
    </row>
    <row r="1119" s="275" customFormat="1" customHeight="1" spans="1:5">
      <c r="A1119" s="149">
        <v>2150599</v>
      </c>
      <c r="B1119" s="149" t="s">
        <v>950</v>
      </c>
      <c r="C1119" s="150">
        <v>49</v>
      </c>
      <c r="D1119" s="150"/>
      <c r="E1119" s="289">
        <f>D1119/C1119</f>
        <v>0</v>
      </c>
    </row>
    <row r="1120" s="275" customFormat="1" customHeight="1" spans="1:5">
      <c r="A1120" s="149">
        <v>21507</v>
      </c>
      <c r="B1120" s="271" t="s">
        <v>951</v>
      </c>
      <c r="C1120" s="150"/>
      <c r="D1120" s="150"/>
      <c r="E1120" s="289"/>
    </row>
    <row r="1121" s="275" customFormat="1" customHeight="1" spans="1:5">
      <c r="A1121" s="149">
        <v>2150701</v>
      </c>
      <c r="B1121" s="149" t="s">
        <v>103</v>
      </c>
      <c r="C1121" s="150"/>
      <c r="D1121" s="150"/>
      <c r="E1121" s="289"/>
    </row>
    <row r="1122" s="275" customFormat="1" customHeight="1" spans="1:5">
      <c r="A1122" s="149">
        <v>2150702</v>
      </c>
      <c r="B1122" s="149" t="s">
        <v>104</v>
      </c>
      <c r="C1122" s="150"/>
      <c r="D1122" s="150"/>
      <c r="E1122" s="289"/>
    </row>
    <row r="1123" s="275" customFormat="1" customHeight="1" spans="1:5">
      <c r="A1123" s="149">
        <v>2150703</v>
      </c>
      <c r="B1123" s="149" t="s">
        <v>105</v>
      </c>
      <c r="C1123" s="150"/>
      <c r="D1123" s="150"/>
      <c r="E1123" s="289"/>
    </row>
    <row r="1124" s="275" customFormat="1" customHeight="1" spans="1:5">
      <c r="A1124" s="149">
        <v>2150704</v>
      </c>
      <c r="B1124" s="149" t="s">
        <v>952</v>
      </c>
      <c r="C1124" s="150"/>
      <c r="D1124" s="150"/>
      <c r="E1124" s="289"/>
    </row>
    <row r="1125" s="275" customFormat="1" customHeight="1" spans="1:5">
      <c r="A1125" s="149">
        <v>2150705</v>
      </c>
      <c r="B1125" s="149" t="s">
        <v>953</v>
      </c>
      <c r="C1125" s="150"/>
      <c r="D1125" s="150"/>
      <c r="E1125" s="289"/>
    </row>
    <row r="1126" s="275" customFormat="1" customHeight="1" spans="1:5">
      <c r="A1126" s="149">
        <v>2150799</v>
      </c>
      <c r="B1126" s="149" t="s">
        <v>954</v>
      </c>
      <c r="C1126" s="150"/>
      <c r="D1126" s="150"/>
      <c r="E1126" s="289"/>
    </row>
    <row r="1127" s="275" customFormat="1" customHeight="1" spans="1:5">
      <c r="A1127" s="149">
        <v>21508</v>
      </c>
      <c r="B1127" s="271" t="s">
        <v>955</v>
      </c>
      <c r="C1127" s="150">
        <f>SUM(C1128:C1134)</f>
        <v>431</v>
      </c>
      <c r="D1127" s="150">
        <f>SUM(D1128:D1134)</f>
        <v>12</v>
      </c>
      <c r="E1127" s="289">
        <f>D1127/C1127</f>
        <v>0.0278422273781903</v>
      </c>
    </row>
    <row r="1128" s="275" customFormat="1" customHeight="1" spans="1:5">
      <c r="A1128" s="149">
        <v>2150801</v>
      </c>
      <c r="B1128" s="149" t="s">
        <v>103</v>
      </c>
      <c r="C1128" s="150"/>
      <c r="D1128" s="150"/>
      <c r="E1128" s="289"/>
    </row>
    <row r="1129" s="275" customFormat="1" customHeight="1" spans="1:5">
      <c r="A1129" s="149">
        <v>2150802</v>
      </c>
      <c r="B1129" s="149" t="s">
        <v>104</v>
      </c>
      <c r="C1129" s="150"/>
      <c r="D1129" s="150"/>
      <c r="E1129" s="289"/>
    </row>
    <row r="1130" s="275" customFormat="1" customHeight="1" spans="1:5">
      <c r="A1130" s="149">
        <v>2150803</v>
      </c>
      <c r="B1130" s="149" t="s">
        <v>105</v>
      </c>
      <c r="C1130" s="150"/>
      <c r="D1130" s="150"/>
      <c r="E1130" s="289"/>
    </row>
    <row r="1131" s="275" customFormat="1" customHeight="1" spans="1:5">
      <c r="A1131" s="149">
        <v>2150804</v>
      </c>
      <c r="B1131" s="149" t="s">
        <v>956</v>
      </c>
      <c r="C1131" s="150"/>
      <c r="D1131" s="150"/>
      <c r="E1131" s="289"/>
    </row>
    <row r="1132" s="275" customFormat="1" customHeight="1" spans="1:5">
      <c r="A1132" s="149">
        <v>2150805</v>
      </c>
      <c r="B1132" s="149" t="s">
        <v>957</v>
      </c>
      <c r="C1132" s="287"/>
      <c r="D1132" s="287">
        <v>12</v>
      </c>
      <c r="E1132" s="289"/>
    </row>
    <row r="1133" s="275" customFormat="1" customHeight="1" spans="1:5">
      <c r="A1133" s="149">
        <v>2150806</v>
      </c>
      <c r="B1133" s="149" t="s">
        <v>958</v>
      </c>
      <c r="C1133" s="150"/>
      <c r="D1133" s="150"/>
      <c r="E1133" s="289"/>
    </row>
    <row r="1134" s="275" customFormat="1" customHeight="1" spans="1:5">
      <c r="A1134" s="149">
        <v>2150899</v>
      </c>
      <c r="B1134" s="149" t="s">
        <v>959</v>
      </c>
      <c r="C1134" s="150">
        <v>431</v>
      </c>
      <c r="D1134" s="150"/>
      <c r="E1134" s="289">
        <f>D1134/C1134</f>
        <v>0</v>
      </c>
    </row>
    <row r="1135" s="275" customFormat="1" customHeight="1" spans="1:5">
      <c r="A1135" s="149">
        <v>21599</v>
      </c>
      <c r="B1135" s="271" t="s">
        <v>960</v>
      </c>
      <c r="C1135" s="150"/>
      <c r="D1135" s="150"/>
      <c r="E1135" s="289"/>
    </row>
    <row r="1136" s="275" customFormat="1" customHeight="1" spans="1:5">
      <c r="A1136" s="149">
        <v>2159901</v>
      </c>
      <c r="B1136" s="149" t="s">
        <v>961</v>
      </c>
      <c r="C1136" s="150"/>
      <c r="D1136" s="150"/>
      <c r="E1136" s="289"/>
    </row>
    <row r="1137" s="275" customFormat="1" customHeight="1" spans="1:5">
      <c r="A1137" s="149">
        <v>2159904</v>
      </c>
      <c r="B1137" s="149" t="s">
        <v>962</v>
      </c>
      <c r="C1137" s="150"/>
      <c r="D1137" s="150"/>
      <c r="E1137" s="289"/>
    </row>
    <row r="1138" s="275" customFormat="1" customHeight="1" spans="1:5">
      <c r="A1138" s="149">
        <v>2159905</v>
      </c>
      <c r="B1138" s="149" t="s">
        <v>963</v>
      </c>
      <c r="C1138" s="150"/>
      <c r="D1138" s="150"/>
      <c r="E1138" s="289"/>
    </row>
    <row r="1139" s="275" customFormat="1" customHeight="1" spans="1:5">
      <c r="A1139" s="149">
        <v>2159906</v>
      </c>
      <c r="B1139" s="149" t="s">
        <v>964</v>
      </c>
      <c r="C1139" s="150"/>
      <c r="D1139" s="150"/>
      <c r="E1139" s="289"/>
    </row>
    <row r="1140" s="275" customFormat="1" customHeight="1" spans="1:5">
      <c r="A1140" s="149">
        <v>2159999</v>
      </c>
      <c r="B1140" s="149" t="s">
        <v>965</v>
      </c>
      <c r="C1140" s="150"/>
      <c r="D1140" s="150"/>
      <c r="E1140" s="289"/>
    </row>
    <row r="1141" s="275" customFormat="1" customHeight="1" spans="1:5">
      <c r="A1141" s="149">
        <v>216</v>
      </c>
      <c r="B1141" s="271" t="s">
        <v>966</v>
      </c>
      <c r="C1141" s="150">
        <f>C1142+C1152+C1158</f>
        <v>264</v>
      </c>
      <c r="D1141" s="150">
        <f>D1142+D1152+D1158</f>
        <v>587</v>
      </c>
      <c r="E1141" s="289">
        <f>D1141/C1141</f>
        <v>2.22348484848485</v>
      </c>
    </row>
    <row r="1142" s="275" customFormat="1" customHeight="1" spans="1:5">
      <c r="A1142" s="149">
        <v>21602</v>
      </c>
      <c r="B1142" s="271" t="s">
        <v>967</v>
      </c>
      <c r="C1142" s="150">
        <f>SUM(C1143:C1151)</f>
        <v>142</v>
      </c>
      <c r="D1142" s="150">
        <f>SUM(D1143:D1151)</f>
        <v>454</v>
      </c>
      <c r="E1142" s="289">
        <f>D1142/C1142</f>
        <v>3.19718309859155</v>
      </c>
    </row>
    <row r="1143" s="275" customFormat="1" customHeight="1" spans="1:5">
      <c r="A1143" s="149">
        <v>2160201</v>
      </c>
      <c r="B1143" s="149" t="s">
        <v>103</v>
      </c>
      <c r="C1143" s="150">
        <v>64</v>
      </c>
      <c r="D1143" s="150">
        <v>95</v>
      </c>
      <c r="E1143" s="289">
        <f>D1143/C1143</f>
        <v>1.484375</v>
      </c>
    </row>
    <row r="1144" s="275" customFormat="1" customHeight="1" spans="1:5">
      <c r="A1144" s="149">
        <v>2160202</v>
      </c>
      <c r="B1144" s="149" t="s">
        <v>104</v>
      </c>
      <c r="C1144" s="150">
        <v>78</v>
      </c>
      <c r="D1144" s="150">
        <v>359</v>
      </c>
      <c r="E1144" s="289">
        <f>D1144/C1144</f>
        <v>4.6025641025641</v>
      </c>
    </row>
    <row r="1145" s="275" customFormat="1" customHeight="1" spans="1:5">
      <c r="A1145" s="149">
        <v>2160203</v>
      </c>
      <c r="B1145" s="149" t="s">
        <v>105</v>
      </c>
      <c r="C1145" s="150"/>
      <c r="D1145" s="150"/>
      <c r="E1145" s="289"/>
    </row>
    <row r="1146" s="275" customFormat="1" customHeight="1" spans="1:5">
      <c r="A1146" s="149">
        <v>2160216</v>
      </c>
      <c r="B1146" s="149" t="s">
        <v>968</v>
      </c>
      <c r="C1146" s="150"/>
      <c r="D1146" s="150"/>
      <c r="E1146" s="289"/>
    </row>
    <row r="1147" s="275" customFormat="1" customHeight="1" spans="1:5">
      <c r="A1147" s="149">
        <v>2160217</v>
      </c>
      <c r="B1147" s="149" t="s">
        <v>969</v>
      </c>
      <c r="C1147" s="150"/>
      <c r="D1147" s="150"/>
      <c r="E1147" s="289"/>
    </row>
    <row r="1148" s="275" customFormat="1" customHeight="1" spans="1:5">
      <c r="A1148" s="149">
        <v>2160218</v>
      </c>
      <c r="B1148" s="149" t="s">
        <v>970</v>
      </c>
      <c r="C1148" s="150"/>
      <c r="D1148" s="150"/>
      <c r="E1148" s="289"/>
    </row>
    <row r="1149" s="275" customFormat="1" customHeight="1" spans="1:5">
      <c r="A1149" s="149">
        <v>2160219</v>
      </c>
      <c r="B1149" s="149" t="s">
        <v>971</v>
      </c>
      <c r="C1149" s="150"/>
      <c r="D1149" s="150"/>
      <c r="E1149" s="289"/>
    </row>
    <row r="1150" s="275" customFormat="1" customHeight="1" spans="1:5">
      <c r="A1150" s="149">
        <v>2160250</v>
      </c>
      <c r="B1150" s="149" t="s">
        <v>112</v>
      </c>
      <c r="C1150" s="150"/>
      <c r="D1150" s="150"/>
      <c r="E1150" s="289"/>
    </row>
    <row r="1151" s="275" customFormat="1" customHeight="1" spans="1:5">
      <c r="A1151" s="149">
        <v>2160299</v>
      </c>
      <c r="B1151" s="149" t="s">
        <v>972</v>
      </c>
      <c r="C1151" s="150"/>
      <c r="D1151" s="150"/>
      <c r="E1151" s="289"/>
    </row>
    <row r="1152" s="275" customFormat="1" customHeight="1" spans="1:5">
      <c r="A1152" s="149">
        <v>21606</v>
      </c>
      <c r="B1152" s="271" t="s">
        <v>973</v>
      </c>
      <c r="C1152" s="150"/>
      <c r="D1152" s="150"/>
      <c r="E1152" s="289"/>
    </row>
    <row r="1153" s="275" customFormat="1" customHeight="1" spans="1:5">
      <c r="A1153" s="149">
        <v>2160601</v>
      </c>
      <c r="B1153" s="149" t="s">
        <v>103</v>
      </c>
      <c r="C1153" s="150"/>
      <c r="D1153" s="150"/>
      <c r="E1153" s="289"/>
    </row>
    <row r="1154" s="275" customFormat="1" customHeight="1" spans="1:5">
      <c r="A1154" s="149">
        <v>2160602</v>
      </c>
      <c r="B1154" s="149" t="s">
        <v>104</v>
      </c>
      <c r="C1154" s="150"/>
      <c r="D1154" s="150"/>
      <c r="E1154" s="289"/>
    </row>
    <row r="1155" s="275" customFormat="1" customHeight="1" spans="1:5">
      <c r="A1155" s="149">
        <v>2160603</v>
      </c>
      <c r="B1155" s="149" t="s">
        <v>105</v>
      </c>
      <c r="C1155" s="150"/>
      <c r="D1155" s="150"/>
      <c r="E1155" s="289"/>
    </row>
    <row r="1156" s="275" customFormat="1" customHeight="1" spans="1:5">
      <c r="A1156" s="149">
        <v>2160607</v>
      </c>
      <c r="B1156" s="149" t="s">
        <v>974</v>
      </c>
      <c r="C1156" s="150"/>
      <c r="D1156" s="150"/>
      <c r="E1156" s="289"/>
    </row>
    <row r="1157" s="275" customFormat="1" customHeight="1" spans="1:5">
      <c r="A1157" s="149">
        <v>2160699</v>
      </c>
      <c r="B1157" s="149" t="s">
        <v>975</v>
      </c>
      <c r="C1157" s="150"/>
      <c r="D1157" s="150"/>
      <c r="E1157" s="289"/>
    </row>
    <row r="1158" s="275" customFormat="1" customHeight="1" spans="1:5">
      <c r="A1158" s="149">
        <v>21699</v>
      </c>
      <c r="B1158" s="271" t="s">
        <v>976</v>
      </c>
      <c r="C1158" s="150">
        <f>SUM(C1159:C1160)</f>
        <v>122</v>
      </c>
      <c r="D1158" s="150">
        <f>SUM(D1159:D1160)</f>
        <v>133</v>
      </c>
      <c r="E1158" s="289"/>
    </row>
    <row r="1159" s="275" customFormat="1" customHeight="1" spans="1:5">
      <c r="A1159" s="149">
        <v>2169901</v>
      </c>
      <c r="B1159" s="149" t="s">
        <v>977</v>
      </c>
      <c r="C1159" s="150"/>
      <c r="D1159" s="150"/>
      <c r="E1159" s="289"/>
    </row>
    <row r="1160" s="275" customFormat="1" customHeight="1" spans="1:5">
      <c r="A1160" s="149">
        <v>2169999</v>
      </c>
      <c r="B1160" s="149" t="s">
        <v>978</v>
      </c>
      <c r="C1160" s="150">
        <v>122</v>
      </c>
      <c r="D1160" s="150">
        <v>133</v>
      </c>
      <c r="E1160" s="289"/>
    </row>
    <row r="1161" s="275" customFormat="1" customHeight="1" spans="1:5">
      <c r="A1161" s="149">
        <v>217</v>
      </c>
      <c r="B1161" s="271" t="s">
        <v>979</v>
      </c>
      <c r="C1161" s="150">
        <v>0</v>
      </c>
      <c r="D1161" s="150">
        <f>D1162+D1169+D1179+D1185+D1188</f>
        <v>30</v>
      </c>
      <c r="E1161" s="289"/>
    </row>
    <row r="1162" s="275" customFormat="1" customHeight="1" spans="1:5">
      <c r="A1162" s="149">
        <v>21701</v>
      </c>
      <c r="B1162" s="271" t="s">
        <v>980</v>
      </c>
      <c r="C1162" s="150"/>
      <c r="D1162" s="150">
        <f>SUM(D1163:D1168)</f>
        <v>30</v>
      </c>
      <c r="E1162" s="289"/>
    </row>
    <row r="1163" s="275" customFormat="1" customHeight="1" spans="1:5">
      <c r="A1163" s="149">
        <v>2170101</v>
      </c>
      <c r="B1163" s="149" t="s">
        <v>103</v>
      </c>
      <c r="C1163" s="150"/>
      <c r="D1163" s="150">
        <v>30</v>
      </c>
      <c r="E1163" s="289"/>
    </row>
    <row r="1164" s="275" customFormat="1" customHeight="1" spans="1:5">
      <c r="A1164" s="149">
        <v>2170102</v>
      </c>
      <c r="B1164" s="149" t="s">
        <v>104</v>
      </c>
      <c r="C1164" s="150"/>
      <c r="D1164" s="150"/>
      <c r="E1164" s="289"/>
    </row>
    <row r="1165" s="275" customFormat="1" customHeight="1" spans="1:5">
      <c r="A1165" s="149">
        <v>2170103</v>
      </c>
      <c r="B1165" s="149" t="s">
        <v>105</v>
      </c>
      <c r="C1165" s="150"/>
      <c r="D1165" s="150"/>
      <c r="E1165" s="289"/>
    </row>
    <row r="1166" s="275" customFormat="1" customHeight="1" spans="1:5">
      <c r="A1166" s="149">
        <v>2170104</v>
      </c>
      <c r="B1166" s="149" t="s">
        <v>981</v>
      </c>
      <c r="C1166" s="150"/>
      <c r="D1166" s="150"/>
      <c r="E1166" s="289"/>
    </row>
    <row r="1167" s="275" customFormat="1" customHeight="1" spans="1:5">
      <c r="A1167" s="149">
        <v>2170150</v>
      </c>
      <c r="B1167" s="149" t="s">
        <v>112</v>
      </c>
      <c r="C1167" s="150"/>
      <c r="D1167" s="150"/>
      <c r="E1167" s="289"/>
    </row>
    <row r="1168" s="275" customFormat="1" customHeight="1" spans="1:5">
      <c r="A1168" s="149">
        <v>2170199</v>
      </c>
      <c r="B1168" s="149" t="s">
        <v>982</v>
      </c>
      <c r="C1168" s="150"/>
      <c r="D1168" s="150"/>
      <c r="E1168" s="289"/>
    </row>
    <row r="1169" s="275" customFormat="1" customHeight="1" spans="1:5">
      <c r="A1169" s="149">
        <v>21702</v>
      </c>
      <c r="B1169" s="271" t="s">
        <v>983</v>
      </c>
      <c r="C1169" s="150"/>
      <c r="D1169" s="150"/>
      <c r="E1169" s="289"/>
    </row>
    <row r="1170" s="275" customFormat="1" customHeight="1" spans="1:5">
      <c r="A1170" s="149">
        <v>2170201</v>
      </c>
      <c r="B1170" s="149" t="s">
        <v>984</v>
      </c>
      <c r="C1170" s="150"/>
      <c r="D1170" s="150"/>
      <c r="E1170" s="289"/>
    </row>
    <row r="1171" s="275" customFormat="1" customHeight="1" spans="1:5">
      <c r="A1171" s="149">
        <v>2170202</v>
      </c>
      <c r="B1171" s="149" t="s">
        <v>985</v>
      </c>
      <c r="C1171" s="150"/>
      <c r="D1171" s="150"/>
      <c r="E1171" s="289"/>
    </row>
    <row r="1172" s="275" customFormat="1" customHeight="1" spans="1:5">
      <c r="A1172" s="149">
        <v>2170203</v>
      </c>
      <c r="B1172" s="149" t="s">
        <v>986</v>
      </c>
      <c r="C1172" s="150"/>
      <c r="D1172" s="150"/>
      <c r="E1172" s="289"/>
    </row>
    <row r="1173" s="275" customFormat="1" customHeight="1" spans="1:5">
      <c r="A1173" s="149">
        <v>2170204</v>
      </c>
      <c r="B1173" s="149" t="s">
        <v>987</v>
      </c>
      <c r="C1173" s="150"/>
      <c r="D1173" s="150"/>
      <c r="E1173" s="289"/>
    </row>
    <row r="1174" s="275" customFormat="1" customHeight="1" spans="1:5">
      <c r="A1174" s="149">
        <v>2170205</v>
      </c>
      <c r="B1174" s="149" t="s">
        <v>988</v>
      </c>
      <c r="C1174" s="150"/>
      <c r="D1174" s="150"/>
      <c r="E1174" s="289"/>
    </row>
    <row r="1175" s="275" customFormat="1" customHeight="1" spans="1:5">
      <c r="A1175" s="149">
        <v>2170206</v>
      </c>
      <c r="B1175" s="149" t="s">
        <v>989</v>
      </c>
      <c r="C1175" s="150"/>
      <c r="D1175" s="150"/>
      <c r="E1175" s="289"/>
    </row>
    <row r="1176" s="275" customFormat="1" customHeight="1" spans="1:5">
      <c r="A1176" s="149">
        <v>2170207</v>
      </c>
      <c r="B1176" s="149" t="s">
        <v>990</v>
      </c>
      <c r="C1176" s="150"/>
      <c r="D1176" s="150"/>
      <c r="E1176" s="289"/>
    </row>
    <row r="1177" s="275" customFormat="1" customHeight="1" spans="1:5">
      <c r="A1177" s="149">
        <v>2170208</v>
      </c>
      <c r="B1177" s="149" t="s">
        <v>991</v>
      </c>
      <c r="C1177" s="150"/>
      <c r="D1177" s="150"/>
      <c r="E1177" s="289"/>
    </row>
    <row r="1178" s="275" customFormat="1" customHeight="1" spans="1:5">
      <c r="A1178" s="149">
        <v>2170299</v>
      </c>
      <c r="B1178" s="149" t="s">
        <v>992</v>
      </c>
      <c r="C1178" s="150"/>
      <c r="D1178" s="150"/>
      <c r="E1178" s="289"/>
    </row>
    <row r="1179" s="275" customFormat="1" customHeight="1" spans="1:5">
      <c r="A1179" s="149">
        <v>21703</v>
      </c>
      <c r="B1179" s="271" t="s">
        <v>993</v>
      </c>
      <c r="C1179" s="150">
        <f>SUM(C1180:C1184)</f>
        <v>0</v>
      </c>
      <c r="D1179" s="150">
        <f>SUM(D1180:D1184)</f>
        <v>0</v>
      </c>
      <c r="E1179" s="289"/>
    </row>
    <row r="1180" s="275" customFormat="1" customHeight="1" spans="1:5">
      <c r="A1180" s="149">
        <v>2170301</v>
      </c>
      <c r="B1180" s="149" t="s">
        <v>994</v>
      </c>
      <c r="C1180" s="150"/>
      <c r="D1180" s="150"/>
      <c r="E1180" s="289"/>
    </row>
    <row r="1181" s="275" customFormat="1" customHeight="1" spans="1:5">
      <c r="A1181" s="149">
        <v>2170302</v>
      </c>
      <c r="B1181" s="149" t="s">
        <v>995</v>
      </c>
      <c r="C1181" s="287"/>
      <c r="D1181" s="287"/>
      <c r="E1181" s="289"/>
    </row>
    <row r="1182" s="275" customFormat="1" customHeight="1" spans="1:5">
      <c r="A1182" s="149">
        <v>2170303</v>
      </c>
      <c r="B1182" s="149" t="s">
        <v>996</v>
      </c>
      <c r="C1182" s="150"/>
      <c r="D1182" s="150"/>
      <c r="E1182" s="289"/>
    </row>
    <row r="1183" s="275" customFormat="1" customHeight="1" spans="1:5">
      <c r="A1183" s="149">
        <v>2170304</v>
      </c>
      <c r="B1183" s="149" t="s">
        <v>997</v>
      </c>
      <c r="C1183" s="150"/>
      <c r="D1183" s="150"/>
      <c r="E1183" s="289"/>
    </row>
    <row r="1184" s="275" customFormat="1" customHeight="1" spans="1:5">
      <c r="A1184" s="149">
        <v>2170399</v>
      </c>
      <c r="B1184" s="149" t="s">
        <v>998</v>
      </c>
      <c r="C1184" s="150"/>
      <c r="D1184" s="150"/>
      <c r="E1184" s="289"/>
    </row>
    <row r="1185" s="275" customFormat="1" customHeight="1" spans="1:5">
      <c r="A1185" s="149">
        <v>21704</v>
      </c>
      <c r="B1185" s="271" t="s">
        <v>999</v>
      </c>
      <c r="C1185" s="150"/>
      <c r="D1185" s="150"/>
      <c r="E1185" s="289"/>
    </row>
    <row r="1186" s="275" customFormat="1" customHeight="1" spans="1:5">
      <c r="A1186" s="149">
        <v>2170401</v>
      </c>
      <c r="B1186" s="149" t="s">
        <v>1000</v>
      </c>
      <c r="C1186" s="150"/>
      <c r="D1186" s="150"/>
      <c r="E1186" s="289"/>
    </row>
    <row r="1187" s="275" customFormat="1" customHeight="1" spans="1:5">
      <c r="A1187" s="149">
        <v>2170499</v>
      </c>
      <c r="B1187" s="149" t="s">
        <v>1001</v>
      </c>
      <c r="C1187" s="150"/>
      <c r="D1187" s="150"/>
      <c r="E1187" s="289"/>
    </row>
    <row r="1188" s="275" customFormat="1" customHeight="1" spans="1:5">
      <c r="A1188" s="149">
        <v>21799</v>
      </c>
      <c r="B1188" s="271" t="s">
        <v>1002</v>
      </c>
      <c r="C1188" s="150"/>
      <c r="D1188" s="150"/>
      <c r="E1188" s="289"/>
    </row>
    <row r="1189" s="275" customFormat="1" customHeight="1" spans="1:5">
      <c r="A1189" s="149">
        <v>2179901</v>
      </c>
      <c r="B1189" s="149" t="s">
        <v>1003</v>
      </c>
      <c r="C1189" s="150"/>
      <c r="D1189" s="150"/>
      <c r="E1189" s="289"/>
    </row>
    <row r="1190" s="275" customFormat="1" customHeight="1" spans="1:5">
      <c r="A1190" s="149">
        <v>2179902</v>
      </c>
      <c r="B1190" s="149" t="s">
        <v>1004</v>
      </c>
      <c r="C1190" s="150"/>
      <c r="D1190" s="150"/>
      <c r="E1190" s="289"/>
    </row>
    <row r="1191" s="275" customFormat="1" customHeight="1" spans="1:5">
      <c r="A1191" s="149">
        <v>219</v>
      </c>
      <c r="B1191" s="271" t="s">
        <v>1005</v>
      </c>
      <c r="C1191" s="150"/>
      <c r="D1191" s="150"/>
      <c r="E1191" s="289"/>
    </row>
    <row r="1192" s="275" customFormat="1" customHeight="1" spans="1:5">
      <c r="A1192" s="149">
        <v>21901</v>
      </c>
      <c r="B1192" s="271" t="s">
        <v>1006</v>
      </c>
      <c r="C1192" s="150"/>
      <c r="D1192" s="150"/>
      <c r="E1192" s="289"/>
    </row>
    <row r="1193" s="275" customFormat="1" customHeight="1" spans="1:5">
      <c r="A1193" s="149">
        <v>21902</v>
      </c>
      <c r="B1193" s="271" t="s">
        <v>1007</v>
      </c>
      <c r="C1193" s="150"/>
      <c r="D1193" s="150"/>
      <c r="E1193" s="289"/>
    </row>
    <row r="1194" s="275" customFormat="1" customHeight="1" spans="1:5">
      <c r="A1194" s="149">
        <v>21903</v>
      </c>
      <c r="B1194" s="271" t="s">
        <v>1008</v>
      </c>
      <c r="C1194" s="150"/>
      <c r="D1194" s="150"/>
      <c r="E1194" s="289"/>
    </row>
    <row r="1195" s="275" customFormat="1" customHeight="1" spans="1:5">
      <c r="A1195" s="149">
        <v>21904</v>
      </c>
      <c r="B1195" s="271" t="s">
        <v>1009</v>
      </c>
      <c r="C1195" s="150"/>
      <c r="D1195" s="150"/>
      <c r="E1195" s="289"/>
    </row>
    <row r="1196" s="275" customFormat="1" customHeight="1" spans="1:5">
      <c r="A1196" s="149">
        <v>21905</v>
      </c>
      <c r="B1196" s="271" t="s">
        <v>1010</v>
      </c>
      <c r="C1196" s="150"/>
      <c r="D1196" s="150"/>
      <c r="E1196" s="289"/>
    </row>
    <row r="1197" s="275" customFormat="1" customHeight="1" spans="1:5">
      <c r="A1197" s="149">
        <v>21906</v>
      </c>
      <c r="B1197" s="271" t="s">
        <v>1011</v>
      </c>
      <c r="C1197" s="150"/>
      <c r="D1197" s="150"/>
      <c r="E1197" s="289"/>
    </row>
    <row r="1198" s="275" customFormat="1" customHeight="1" spans="1:5">
      <c r="A1198" s="149">
        <v>21907</v>
      </c>
      <c r="B1198" s="271" t="s">
        <v>1012</v>
      </c>
      <c r="C1198" s="150"/>
      <c r="D1198" s="150"/>
      <c r="E1198" s="289"/>
    </row>
    <row r="1199" s="275" customFormat="1" customHeight="1" spans="1:5">
      <c r="A1199" s="149">
        <v>21908</v>
      </c>
      <c r="B1199" s="271" t="s">
        <v>1013</v>
      </c>
      <c r="C1199" s="150"/>
      <c r="D1199" s="150"/>
      <c r="E1199" s="289"/>
    </row>
    <row r="1200" s="275" customFormat="1" customHeight="1" spans="1:5">
      <c r="A1200" s="149">
        <v>21999</v>
      </c>
      <c r="B1200" s="271" t="s">
        <v>1014</v>
      </c>
      <c r="C1200" s="150"/>
      <c r="D1200" s="150"/>
      <c r="E1200" s="289"/>
    </row>
    <row r="1201" s="275" customFormat="1" customHeight="1" spans="1:5">
      <c r="A1201" s="149">
        <v>220</v>
      </c>
      <c r="B1201" s="271" t="s">
        <v>1015</v>
      </c>
      <c r="C1201" s="150">
        <f>C1202+C1229+C1244</f>
        <v>2345</v>
      </c>
      <c r="D1201" s="150">
        <f>D1202+D1229+D1244</f>
        <v>3397</v>
      </c>
      <c r="E1201" s="289">
        <f>D1201/C1201</f>
        <v>1.44861407249467</v>
      </c>
    </row>
    <row r="1202" s="275" customFormat="1" customHeight="1" spans="1:5">
      <c r="A1202" s="149">
        <v>22001</v>
      </c>
      <c r="B1202" s="271" t="s">
        <v>1016</v>
      </c>
      <c r="C1202" s="150">
        <f>SUM(C1203:C1228)</f>
        <v>2315</v>
      </c>
      <c r="D1202" s="150">
        <f>SUM(D1203:D1228)</f>
        <v>3357</v>
      </c>
      <c r="E1202" s="289">
        <f>D1202/C1202</f>
        <v>1.45010799136069</v>
      </c>
    </row>
    <row r="1203" s="275" customFormat="1" customHeight="1" spans="1:5">
      <c r="A1203" s="149">
        <v>2200101</v>
      </c>
      <c r="B1203" s="149" t="s">
        <v>103</v>
      </c>
      <c r="C1203" s="150">
        <v>1388</v>
      </c>
      <c r="D1203" s="150">
        <v>1044</v>
      </c>
      <c r="E1203" s="289">
        <f>D1203/C1203</f>
        <v>0.752161383285303</v>
      </c>
    </row>
    <row r="1204" s="275" customFormat="1" customHeight="1" spans="1:5">
      <c r="A1204" s="149">
        <v>2200102</v>
      </c>
      <c r="B1204" s="149" t="s">
        <v>104</v>
      </c>
      <c r="C1204" s="150">
        <v>680</v>
      </c>
      <c r="D1204" s="150">
        <v>1236</v>
      </c>
      <c r="E1204" s="289">
        <f>D1204/C1204</f>
        <v>1.81764705882353</v>
      </c>
    </row>
    <row r="1205" s="275" customFormat="1" customHeight="1" spans="1:5">
      <c r="A1205" s="149">
        <v>2200103</v>
      </c>
      <c r="B1205" s="149" t="s">
        <v>105</v>
      </c>
      <c r="C1205" s="150">
        <v>1</v>
      </c>
      <c r="D1205" s="150"/>
      <c r="E1205" s="289"/>
    </row>
    <row r="1206" s="275" customFormat="1" customHeight="1" spans="1:5">
      <c r="A1206" s="149">
        <v>2200104</v>
      </c>
      <c r="B1206" s="149" t="s">
        <v>1017</v>
      </c>
      <c r="C1206" s="150">
        <v>104</v>
      </c>
      <c r="D1206" s="150">
        <v>195</v>
      </c>
      <c r="E1206" s="289">
        <f>D1206/C1206</f>
        <v>1.875</v>
      </c>
    </row>
    <row r="1207" s="275" customFormat="1" customHeight="1" spans="1:5">
      <c r="A1207" s="149">
        <v>2200106</v>
      </c>
      <c r="B1207" s="149" t="s">
        <v>1018</v>
      </c>
      <c r="C1207" s="150">
        <v>142</v>
      </c>
      <c r="D1207" s="150">
        <v>684</v>
      </c>
      <c r="E1207" s="289"/>
    </row>
    <row r="1208" s="275" customFormat="1" customHeight="1" spans="1:5">
      <c r="A1208" s="149">
        <v>2200107</v>
      </c>
      <c r="B1208" s="149" t="s">
        <v>1019</v>
      </c>
      <c r="C1208" s="150"/>
      <c r="D1208" s="150"/>
      <c r="E1208" s="289"/>
    </row>
    <row r="1209" s="275" customFormat="1" customHeight="1" spans="1:5">
      <c r="A1209" s="149">
        <v>2200108</v>
      </c>
      <c r="B1209" s="149" t="s">
        <v>1020</v>
      </c>
      <c r="C1209" s="150"/>
      <c r="D1209" s="150"/>
      <c r="E1209" s="289"/>
    </row>
    <row r="1210" s="275" customFormat="1" customHeight="1" spans="1:5">
      <c r="A1210" s="149">
        <v>2200109</v>
      </c>
      <c r="B1210" s="149" t="s">
        <v>1021</v>
      </c>
      <c r="C1210" s="150"/>
      <c r="D1210" s="150"/>
      <c r="E1210" s="289"/>
    </row>
    <row r="1211" s="275" customFormat="1" customHeight="1" spans="1:5">
      <c r="A1211" s="149">
        <v>2200112</v>
      </c>
      <c r="B1211" s="149" t="s">
        <v>1022</v>
      </c>
      <c r="C1211" s="150"/>
      <c r="D1211" s="150"/>
      <c r="E1211" s="289"/>
    </row>
    <row r="1212" s="275" customFormat="1" customHeight="1" spans="1:5">
      <c r="A1212" s="149">
        <v>2200113</v>
      </c>
      <c r="B1212" s="149" t="s">
        <v>1023</v>
      </c>
      <c r="C1212" s="150"/>
      <c r="D1212" s="150">
        <v>14</v>
      </c>
      <c r="E1212" s="289"/>
    </row>
    <row r="1213" s="275" customFormat="1" customHeight="1" spans="1:5">
      <c r="A1213" s="149">
        <v>2200114</v>
      </c>
      <c r="B1213" s="152" t="s">
        <v>1024</v>
      </c>
      <c r="C1213" s="150"/>
      <c r="D1213" s="150">
        <v>184</v>
      </c>
      <c r="E1213" s="289"/>
    </row>
    <row r="1214" s="275" customFormat="1" customHeight="1" spans="1:5">
      <c r="A1214" s="149">
        <v>2200115</v>
      </c>
      <c r="B1214" s="149" t="s">
        <v>1025</v>
      </c>
      <c r="C1214" s="150"/>
      <c r="D1214" s="150"/>
      <c r="E1214" s="289"/>
    </row>
    <row r="1215" s="275" customFormat="1" customHeight="1" spans="1:5">
      <c r="A1215" s="149">
        <v>2200116</v>
      </c>
      <c r="B1215" s="149" t="s">
        <v>1026</v>
      </c>
      <c r="C1215" s="150"/>
      <c r="D1215" s="150"/>
      <c r="E1215" s="289"/>
    </row>
    <row r="1216" s="275" customFormat="1" customHeight="1" spans="1:5">
      <c r="A1216" s="149">
        <v>2200119</v>
      </c>
      <c r="B1216" s="149" t="s">
        <v>1027</v>
      </c>
      <c r="C1216" s="150"/>
      <c r="D1216" s="150"/>
      <c r="E1216" s="289"/>
    </row>
    <row r="1217" s="275" customFormat="1" customHeight="1" spans="1:5">
      <c r="A1217" s="149">
        <v>2200120</v>
      </c>
      <c r="B1217" s="149" t="s">
        <v>1028</v>
      </c>
      <c r="C1217" s="150"/>
      <c r="D1217" s="150"/>
      <c r="E1217" s="289"/>
    </row>
    <row r="1218" s="275" customFormat="1" customHeight="1" spans="1:5">
      <c r="A1218" s="149">
        <v>2200121</v>
      </c>
      <c r="B1218" s="149" t="s">
        <v>1029</v>
      </c>
      <c r="C1218" s="150"/>
      <c r="D1218" s="150"/>
      <c r="E1218" s="289"/>
    </row>
    <row r="1219" s="275" customFormat="1" customHeight="1" spans="1:5">
      <c r="A1219" s="149">
        <v>2200122</v>
      </c>
      <c r="B1219" s="149" t="s">
        <v>1030</v>
      </c>
      <c r="C1219" s="150"/>
      <c r="D1219" s="150"/>
      <c r="E1219" s="289"/>
    </row>
    <row r="1220" s="275" customFormat="1" customHeight="1" spans="1:5">
      <c r="A1220" s="149">
        <v>2200123</v>
      </c>
      <c r="B1220" s="149" t="s">
        <v>1031</v>
      </c>
      <c r="C1220" s="150"/>
      <c r="D1220" s="150"/>
      <c r="E1220" s="289"/>
    </row>
    <row r="1221" s="275" customFormat="1" customHeight="1" spans="1:5">
      <c r="A1221" s="149">
        <v>2200124</v>
      </c>
      <c r="B1221" s="149" t="s">
        <v>1032</v>
      </c>
      <c r="C1221" s="150"/>
      <c r="D1221" s="150"/>
      <c r="E1221" s="289"/>
    </row>
    <row r="1222" s="275" customFormat="1" customHeight="1" spans="1:5">
      <c r="A1222" s="149">
        <v>2200125</v>
      </c>
      <c r="B1222" s="149" t="s">
        <v>1033</v>
      </c>
      <c r="C1222" s="150"/>
      <c r="D1222" s="150"/>
      <c r="E1222" s="289"/>
    </row>
    <row r="1223" s="275" customFormat="1" customHeight="1" spans="1:5">
      <c r="A1223" s="149">
        <v>2200126</v>
      </c>
      <c r="B1223" s="149" t="s">
        <v>1034</v>
      </c>
      <c r="C1223" s="150"/>
      <c r="D1223" s="150"/>
      <c r="E1223" s="289"/>
    </row>
    <row r="1224" s="275" customFormat="1" customHeight="1" spans="1:5">
      <c r="A1224" s="149">
        <v>2200127</v>
      </c>
      <c r="B1224" s="149" t="s">
        <v>1035</v>
      </c>
      <c r="C1224" s="150"/>
      <c r="D1224" s="150"/>
      <c r="E1224" s="289"/>
    </row>
    <row r="1225" s="275" customFormat="1" customHeight="1" spans="1:5">
      <c r="A1225" s="149">
        <v>2200128</v>
      </c>
      <c r="B1225" s="149" t="s">
        <v>1036</v>
      </c>
      <c r="C1225" s="150"/>
      <c r="D1225" s="150"/>
      <c r="E1225" s="289"/>
    </row>
    <row r="1226" s="275" customFormat="1" customHeight="1" spans="1:5">
      <c r="A1226" s="149">
        <v>2200129</v>
      </c>
      <c r="B1226" s="149" t="s">
        <v>1037</v>
      </c>
      <c r="C1226" s="150"/>
      <c r="D1226" s="150"/>
      <c r="E1226" s="289"/>
    </row>
    <row r="1227" s="275" customFormat="1" customHeight="1" spans="1:5">
      <c r="A1227" s="149">
        <v>2200150</v>
      </c>
      <c r="B1227" s="149" t="s">
        <v>112</v>
      </c>
      <c r="C1227" s="150"/>
      <c r="D1227" s="150"/>
      <c r="E1227" s="289"/>
    </row>
    <row r="1228" s="275" customFormat="1" customHeight="1" spans="1:5">
      <c r="A1228" s="149">
        <v>2200199</v>
      </c>
      <c r="B1228" s="149" t="s">
        <v>1038</v>
      </c>
      <c r="C1228" s="150"/>
      <c r="D1228" s="150"/>
      <c r="E1228" s="289"/>
    </row>
    <row r="1229" s="275" customFormat="1" customHeight="1" spans="1:5">
      <c r="A1229" s="149">
        <v>22005</v>
      </c>
      <c r="B1229" s="271" t="s">
        <v>1039</v>
      </c>
      <c r="C1229" s="150">
        <f>SUM(C1230:C1243)</f>
        <v>30</v>
      </c>
      <c r="D1229" s="150">
        <f>SUM(D1230:D1243)</f>
        <v>40</v>
      </c>
      <c r="E1229" s="289">
        <f>D1229/C1229</f>
        <v>1.33333333333333</v>
      </c>
    </row>
    <row r="1230" s="275" customFormat="1" customHeight="1" spans="1:5">
      <c r="A1230" s="149">
        <v>2200501</v>
      </c>
      <c r="B1230" s="149" t="s">
        <v>103</v>
      </c>
      <c r="C1230" s="150"/>
      <c r="D1230" s="150"/>
      <c r="E1230" s="289"/>
    </row>
    <row r="1231" s="275" customFormat="1" customHeight="1" spans="1:5">
      <c r="A1231" s="149">
        <v>2200502</v>
      </c>
      <c r="B1231" s="149" t="s">
        <v>104</v>
      </c>
      <c r="C1231" s="150"/>
      <c r="D1231" s="150"/>
      <c r="E1231" s="289"/>
    </row>
    <row r="1232" s="275" customFormat="1" customHeight="1" spans="1:5">
      <c r="A1232" s="149">
        <v>2200503</v>
      </c>
      <c r="B1232" s="149" t="s">
        <v>105</v>
      </c>
      <c r="C1232" s="150"/>
      <c r="D1232" s="150"/>
      <c r="E1232" s="289"/>
    </row>
    <row r="1233" s="275" customFormat="1" customHeight="1" spans="1:5">
      <c r="A1233" s="149">
        <v>2200504</v>
      </c>
      <c r="B1233" s="149" t="s">
        <v>1040</v>
      </c>
      <c r="C1233" s="150"/>
      <c r="D1233" s="150"/>
      <c r="E1233" s="289"/>
    </row>
    <row r="1234" s="275" customFormat="1" customHeight="1" spans="1:5">
      <c r="A1234" s="149">
        <v>2200506</v>
      </c>
      <c r="B1234" s="149" t="s">
        <v>1041</v>
      </c>
      <c r="C1234" s="150"/>
      <c r="D1234" s="150"/>
      <c r="E1234" s="289"/>
    </row>
    <row r="1235" s="275" customFormat="1" customHeight="1" spans="1:5">
      <c r="A1235" s="149">
        <v>2200507</v>
      </c>
      <c r="B1235" s="149" t="s">
        <v>1042</v>
      </c>
      <c r="C1235" s="150"/>
      <c r="D1235" s="150"/>
      <c r="E1235" s="289"/>
    </row>
    <row r="1236" s="275" customFormat="1" customHeight="1" spans="1:5">
      <c r="A1236" s="149">
        <v>2200508</v>
      </c>
      <c r="B1236" s="149" t="s">
        <v>1043</v>
      </c>
      <c r="C1236" s="150"/>
      <c r="D1236" s="150"/>
      <c r="E1236" s="289"/>
    </row>
    <row r="1237" s="275" customFormat="1" customHeight="1" spans="1:5">
      <c r="A1237" s="149">
        <v>2200509</v>
      </c>
      <c r="B1237" s="149" t="s">
        <v>1044</v>
      </c>
      <c r="C1237" s="150">
        <v>30</v>
      </c>
      <c r="D1237" s="150">
        <v>40</v>
      </c>
      <c r="E1237" s="289">
        <f>D1237/C1237</f>
        <v>1.33333333333333</v>
      </c>
    </row>
    <row r="1238" s="275" customFormat="1" customHeight="1" spans="1:5">
      <c r="A1238" s="149">
        <v>2200510</v>
      </c>
      <c r="B1238" s="149" t="s">
        <v>1045</v>
      </c>
      <c r="C1238" s="150"/>
      <c r="D1238" s="150"/>
      <c r="E1238" s="289"/>
    </row>
    <row r="1239" s="275" customFormat="1" customHeight="1" spans="1:5">
      <c r="A1239" s="149">
        <v>2200511</v>
      </c>
      <c r="B1239" s="149" t="s">
        <v>1046</v>
      </c>
      <c r="C1239" s="150"/>
      <c r="D1239" s="150"/>
      <c r="E1239" s="289"/>
    </row>
    <row r="1240" s="275" customFormat="1" customHeight="1" spans="1:5">
      <c r="A1240" s="149">
        <v>2200512</v>
      </c>
      <c r="B1240" s="149" t="s">
        <v>1047</v>
      </c>
      <c r="C1240" s="150"/>
      <c r="D1240" s="150"/>
      <c r="E1240" s="289"/>
    </row>
    <row r="1241" s="275" customFormat="1" customHeight="1" spans="1:5">
      <c r="A1241" s="149">
        <v>2200513</v>
      </c>
      <c r="B1241" s="149" t="s">
        <v>1048</v>
      </c>
      <c r="C1241" s="150"/>
      <c r="D1241" s="150"/>
      <c r="E1241" s="289"/>
    </row>
    <row r="1242" s="275" customFormat="1" customHeight="1" spans="1:5">
      <c r="A1242" s="149">
        <v>2200514</v>
      </c>
      <c r="B1242" s="149" t="s">
        <v>1049</v>
      </c>
      <c r="C1242" s="150"/>
      <c r="D1242" s="150"/>
      <c r="E1242" s="289"/>
    </row>
    <row r="1243" s="275" customFormat="1" customHeight="1" spans="1:5">
      <c r="A1243" s="149">
        <v>2200599</v>
      </c>
      <c r="B1243" s="149" t="s">
        <v>1050</v>
      </c>
      <c r="C1243" s="150"/>
      <c r="D1243" s="150"/>
      <c r="E1243" s="289"/>
    </row>
    <row r="1244" s="275" customFormat="1" customHeight="1" spans="1:5">
      <c r="A1244" s="149">
        <v>22099</v>
      </c>
      <c r="B1244" s="271" t="s">
        <v>1051</v>
      </c>
      <c r="C1244" s="150"/>
      <c r="D1244" s="150"/>
      <c r="E1244" s="289"/>
    </row>
    <row r="1245" s="275" customFormat="1" customHeight="1" spans="1:5">
      <c r="A1245" s="149">
        <v>2209901</v>
      </c>
      <c r="B1245" s="149" t="s">
        <v>1052</v>
      </c>
      <c r="C1245" s="150"/>
      <c r="D1245" s="150"/>
      <c r="E1245" s="289"/>
    </row>
    <row r="1246" s="275" customFormat="1" customHeight="1" spans="1:5">
      <c r="A1246" s="149">
        <v>221</v>
      </c>
      <c r="B1246" s="271" t="s">
        <v>1053</v>
      </c>
      <c r="C1246" s="150">
        <f>C1247+C1259+C1263</f>
        <v>3648</v>
      </c>
      <c r="D1246" s="150">
        <f>D1247+D1259+D1263</f>
        <v>4244</v>
      </c>
      <c r="E1246" s="289">
        <f>D1246/C1246</f>
        <v>1.16337719298246</v>
      </c>
    </row>
    <row r="1247" s="275" customFormat="1" customHeight="1" spans="1:5">
      <c r="A1247" s="149">
        <v>22101</v>
      </c>
      <c r="B1247" s="271" t="s">
        <v>1054</v>
      </c>
      <c r="C1247" s="150">
        <f>SUM(C1248:C1258)</f>
        <v>107</v>
      </c>
      <c r="D1247" s="150">
        <f>SUM(D1248:D1258)</f>
        <v>588</v>
      </c>
      <c r="E1247" s="289">
        <f>D1247/C1247</f>
        <v>5.49532710280374</v>
      </c>
    </row>
    <row r="1248" s="275" customFormat="1" customHeight="1" spans="1:5">
      <c r="A1248" s="149">
        <v>2210101</v>
      </c>
      <c r="B1248" s="149" t="s">
        <v>1055</v>
      </c>
      <c r="C1248" s="150"/>
      <c r="D1248" s="150"/>
      <c r="E1248" s="289"/>
    </row>
    <row r="1249" s="275" customFormat="1" customHeight="1" spans="1:5">
      <c r="A1249" s="149">
        <v>2210102</v>
      </c>
      <c r="B1249" s="149" t="s">
        <v>1056</v>
      </c>
      <c r="C1249" s="150"/>
      <c r="D1249" s="150"/>
      <c r="E1249" s="289"/>
    </row>
    <row r="1250" s="275" customFormat="1" customHeight="1" spans="1:5">
      <c r="A1250" s="149">
        <v>2210103</v>
      </c>
      <c r="B1250" s="149" t="s">
        <v>1057</v>
      </c>
      <c r="C1250" s="150"/>
      <c r="D1250" s="150"/>
      <c r="E1250" s="289"/>
    </row>
    <row r="1251" s="275" customFormat="1" customHeight="1" spans="1:5">
      <c r="A1251" s="149">
        <v>2210104</v>
      </c>
      <c r="B1251" s="149" t="s">
        <v>1058</v>
      </c>
      <c r="C1251" s="150"/>
      <c r="D1251" s="150"/>
      <c r="E1251" s="289"/>
    </row>
    <row r="1252" s="275" customFormat="1" customHeight="1" spans="1:5">
      <c r="A1252" s="149">
        <v>2210105</v>
      </c>
      <c r="B1252" s="149" t="s">
        <v>1059</v>
      </c>
      <c r="C1252" s="150">
        <v>74</v>
      </c>
      <c r="D1252" s="150">
        <v>47</v>
      </c>
      <c r="E1252" s="289">
        <f>D1252/C1252</f>
        <v>0.635135135135135</v>
      </c>
    </row>
    <row r="1253" s="275" customFormat="1" customHeight="1" spans="1:5">
      <c r="A1253" s="149">
        <v>2210106</v>
      </c>
      <c r="B1253" s="149" t="s">
        <v>1060</v>
      </c>
      <c r="C1253" s="150"/>
      <c r="D1253" s="150"/>
      <c r="E1253" s="289"/>
    </row>
    <row r="1254" s="275" customFormat="1" customHeight="1" spans="1:5">
      <c r="A1254" s="149">
        <v>2210107</v>
      </c>
      <c r="B1254" s="149" t="s">
        <v>1061</v>
      </c>
      <c r="C1254" s="150">
        <v>7</v>
      </c>
      <c r="D1254" s="150"/>
      <c r="E1254" s="289">
        <f>D1254/C1254</f>
        <v>0</v>
      </c>
    </row>
    <row r="1255" s="275" customFormat="1" customHeight="1" spans="1:5">
      <c r="A1255" s="149">
        <v>2210108</v>
      </c>
      <c r="B1255" s="149" t="s">
        <v>1062</v>
      </c>
      <c r="C1255" s="150"/>
      <c r="D1255" s="150"/>
      <c r="E1255" s="289"/>
    </row>
    <row r="1256" s="275" customFormat="1" customHeight="1" spans="1:5">
      <c r="A1256" s="149">
        <v>2210109</v>
      </c>
      <c r="B1256" s="149" t="s">
        <v>1063</v>
      </c>
      <c r="C1256" s="150">
        <v>26</v>
      </c>
      <c r="D1256" s="150"/>
      <c r="E1256" s="289">
        <f>D1256/C1256</f>
        <v>0</v>
      </c>
    </row>
    <row r="1257" s="275" customFormat="1" customHeight="1" spans="1:5">
      <c r="A1257" s="149">
        <v>2210111</v>
      </c>
      <c r="B1257" s="149" t="s">
        <v>1064</v>
      </c>
      <c r="C1257" s="150"/>
      <c r="D1257" s="150">
        <v>541</v>
      </c>
      <c r="E1257" s="289"/>
    </row>
    <row r="1258" s="275" customFormat="1" customHeight="1" spans="1:5">
      <c r="A1258" s="149">
        <v>2210199</v>
      </c>
      <c r="B1258" s="149" t="s">
        <v>1065</v>
      </c>
      <c r="C1258" s="150"/>
      <c r="D1258" s="150"/>
      <c r="E1258" s="289"/>
    </row>
    <row r="1259" s="275" customFormat="1" customHeight="1" spans="1:5">
      <c r="A1259" s="149">
        <v>22102</v>
      </c>
      <c r="B1259" s="271" t="s">
        <v>1066</v>
      </c>
      <c r="C1259" s="150">
        <f>SUM(C1260:C1262)</f>
        <v>3541</v>
      </c>
      <c r="D1259" s="150">
        <f>SUM(D1260:D1262)</f>
        <v>3656</v>
      </c>
      <c r="E1259" s="289">
        <f>D1259/C1259</f>
        <v>1.03247670149675</v>
      </c>
    </row>
    <row r="1260" s="275" customFormat="1" customHeight="1" spans="1:5">
      <c r="A1260" s="149">
        <v>2210201</v>
      </c>
      <c r="B1260" s="149" t="s">
        <v>1067</v>
      </c>
      <c r="C1260" s="150">
        <v>3541</v>
      </c>
      <c r="D1260" s="150">
        <v>3656</v>
      </c>
      <c r="E1260" s="289">
        <f>D1260/C1260</f>
        <v>1.03247670149675</v>
      </c>
    </row>
    <row r="1261" s="275" customFormat="1" customHeight="1" spans="1:5">
      <c r="A1261" s="149">
        <v>2210202</v>
      </c>
      <c r="B1261" s="149" t="s">
        <v>1068</v>
      </c>
      <c r="C1261" s="150"/>
      <c r="D1261" s="150"/>
      <c r="E1261" s="289"/>
    </row>
    <row r="1262" s="275" customFormat="1" customHeight="1" spans="1:5">
      <c r="A1262" s="149">
        <v>2210203</v>
      </c>
      <c r="B1262" s="149" t="s">
        <v>1069</v>
      </c>
      <c r="C1262" s="150"/>
      <c r="D1262" s="150"/>
      <c r="E1262" s="289"/>
    </row>
    <row r="1263" s="275" customFormat="1" customHeight="1" spans="1:5">
      <c r="A1263" s="149">
        <v>22103</v>
      </c>
      <c r="B1263" s="271" t="s">
        <v>1070</v>
      </c>
      <c r="C1263" s="150">
        <f>SUM(C1264:C1266)</f>
        <v>0</v>
      </c>
      <c r="D1263" s="150">
        <f>SUM(D1264:D1266)</f>
        <v>0</v>
      </c>
      <c r="E1263" s="289"/>
    </row>
    <row r="1264" s="275" customFormat="1" customHeight="1" spans="1:5">
      <c r="A1264" s="149">
        <v>2210301</v>
      </c>
      <c r="B1264" s="149" t="s">
        <v>1071</v>
      </c>
      <c r="C1264" s="150"/>
      <c r="D1264" s="150"/>
      <c r="E1264" s="289"/>
    </row>
    <row r="1265" s="275" customFormat="1" customHeight="1" spans="1:5">
      <c r="A1265" s="149">
        <v>2210302</v>
      </c>
      <c r="B1265" s="149" t="s">
        <v>1072</v>
      </c>
      <c r="C1265" s="150"/>
      <c r="D1265" s="150"/>
      <c r="E1265" s="289"/>
    </row>
    <row r="1266" s="275" customFormat="1" customHeight="1" spans="1:5">
      <c r="A1266" s="149">
        <v>2210399</v>
      </c>
      <c r="B1266" s="149" t="s">
        <v>1073</v>
      </c>
      <c r="C1266" s="150"/>
      <c r="D1266" s="150"/>
      <c r="E1266" s="289"/>
    </row>
    <row r="1267" s="275" customFormat="1" customHeight="1" spans="1:5">
      <c r="A1267" s="149">
        <v>222</v>
      </c>
      <c r="B1267" s="271" t="s">
        <v>1074</v>
      </c>
      <c r="C1267" s="150">
        <f>C1268+C1283+C1297+C1302+C1308</f>
        <v>0</v>
      </c>
      <c r="D1267" s="150">
        <f>D1268+D1283+D1297+D1302+D1308</f>
        <v>0</v>
      </c>
      <c r="E1267" s="289"/>
    </row>
    <row r="1268" s="275" customFormat="1" customHeight="1" spans="1:5">
      <c r="A1268" s="149">
        <v>22201</v>
      </c>
      <c r="B1268" s="271" t="s">
        <v>1075</v>
      </c>
      <c r="C1268" s="150"/>
      <c r="D1268" s="150"/>
      <c r="E1268" s="289"/>
    </row>
    <row r="1269" s="275" customFormat="1" customHeight="1" spans="1:5">
      <c r="A1269" s="149">
        <v>2220101</v>
      </c>
      <c r="B1269" s="149" t="s">
        <v>103</v>
      </c>
      <c r="C1269" s="150"/>
      <c r="D1269" s="150"/>
      <c r="E1269" s="289"/>
    </row>
    <row r="1270" s="275" customFormat="1" customHeight="1" spans="1:5">
      <c r="A1270" s="149">
        <v>2220102</v>
      </c>
      <c r="B1270" s="149" t="s">
        <v>104</v>
      </c>
      <c r="C1270" s="150"/>
      <c r="D1270" s="150"/>
      <c r="E1270" s="289"/>
    </row>
    <row r="1271" s="275" customFormat="1" customHeight="1" spans="1:5">
      <c r="A1271" s="149">
        <v>2220103</v>
      </c>
      <c r="B1271" s="149" t="s">
        <v>105</v>
      </c>
      <c r="C1271" s="150"/>
      <c r="D1271" s="150"/>
      <c r="E1271" s="289"/>
    </row>
    <row r="1272" s="275" customFormat="1" customHeight="1" spans="1:5">
      <c r="A1272" s="149">
        <v>2220104</v>
      </c>
      <c r="B1272" s="149" t="s">
        <v>1076</v>
      </c>
      <c r="C1272" s="150"/>
      <c r="D1272" s="150"/>
      <c r="E1272" s="289"/>
    </row>
    <row r="1273" s="275" customFormat="1" customHeight="1" spans="1:5">
      <c r="A1273" s="149">
        <v>2220105</v>
      </c>
      <c r="B1273" s="149" t="s">
        <v>1077</v>
      </c>
      <c r="C1273" s="150"/>
      <c r="D1273" s="150"/>
      <c r="E1273" s="289"/>
    </row>
    <row r="1274" s="275" customFormat="1" customHeight="1" spans="1:5">
      <c r="A1274" s="149">
        <v>2220106</v>
      </c>
      <c r="B1274" s="149" t="s">
        <v>1078</v>
      </c>
      <c r="C1274" s="150"/>
      <c r="D1274" s="150"/>
      <c r="E1274" s="289"/>
    </row>
    <row r="1275" s="275" customFormat="1" customHeight="1" spans="1:5">
      <c r="A1275" s="149">
        <v>2220107</v>
      </c>
      <c r="B1275" s="149" t="s">
        <v>1079</v>
      </c>
      <c r="C1275" s="150"/>
      <c r="D1275" s="150"/>
      <c r="E1275" s="289"/>
    </row>
    <row r="1276" s="275" customFormat="1" customHeight="1" spans="1:5">
      <c r="A1276" s="149">
        <v>2220112</v>
      </c>
      <c r="B1276" s="149" t="s">
        <v>1080</v>
      </c>
      <c r="C1276" s="150"/>
      <c r="D1276" s="150"/>
      <c r="E1276" s="289"/>
    </row>
    <row r="1277" s="275" customFormat="1" customHeight="1" spans="1:5">
      <c r="A1277" s="149">
        <v>2220113</v>
      </c>
      <c r="B1277" s="149" t="s">
        <v>1081</v>
      </c>
      <c r="C1277" s="150"/>
      <c r="D1277" s="150"/>
      <c r="E1277" s="289"/>
    </row>
    <row r="1278" s="275" customFormat="1" customHeight="1" spans="1:5">
      <c r="A1278" s="149">
        <v>2220114</v>
      </c>
      <c r="B1278" s="149" t="s">
        <v>1082</v>
      </c>
      <c r="C1278" s="150"/>
      <c r="D1278" s="150"/>
      <c r="E1278" s="289"/>
    </row>
    <row r="1279" s="275" customFormat="1" customHeight="1" spans="1:5">
      <c r="A1279" s="149">
        <v>2220115</v>
      </c>
      <c r="B1279" s="149" t="s">
        <v>1083</v>
      </c>
      <c r="C1279" s="150"/>
      <c r="D1279" s="150"/>
      <c r="E1279" s="289"/>
    </row>
    <row r="1280" s="275" customFormat="1" customHeight="1" spans="1:5">
      <c r="A1280" s="149">
        <v>2220118</v>
      </c>
      <c r="B1280" s="149" t="s">
        <v>1084</v>
      </c>
      <c r="C1280" s="150"/>
      <c r="D1280" s="150"/>
      <c r="E1280" s="289"/>
    </row>
    <row r="1281" s="275" customFormat="1" customHeight="1" spans="1:5">
      <c r="A1281" s="149">
        <v>2220150</v>
      </c>
      <c r="B1281" s="149" t="s">
        <v>112</v>
      </c>
      <c r="C1281" s="150"/>
      <c r="D1281" s="150"/>
      <c r="E1281" s="289"/>
    </row>
    <row r="1282" s="275" customFormat="1" customHeight="1" spans="1:5">
      <c r="A1282" s="149">
        <v>2220199</v>
      </c>
      <c r="B1282" s="149" t="s">
        <v>1085</v>
      </c>
      <c r="C1282" s="150"/>
      <c r="D1282" s="150"/>
      <c r="E1282" s="289"/>
    </row>
    <row r="1283" s="275" customFormat="1" customHeight="1" spans="1:5">
      <c r="A1283" s="149">
        <v>22202</v>
      </c>
      <c r="B1283" s="271" t="s">
        <v>1086</v>
      </c>
      <c r="C1283" s="150"/>
      <c r="D1283" s="150"/>
      <c r="E1283" s="289"/>
    </row>
    <row r="1284" s="275" customFormat="1" customHeight="1" spans="1:5">
      <c r="A1284" s="149">
        <v>2220201</v>
      </c>
      <c r="B1284" s="149" t="s">
        <v>103</v>
      </c>
      <c r="C1284" s="150"/>
      <c r="D1284" s="150"/>
      <c r="E1284" s="289"/>
    </row>
    <row r="1285" s="275" customFormat="1" customHeight="1" spans="1:5">
      <c r="A1285" s="149">
        <v>2220202</v>
      </c>
      <c r="B1285" s="149" t="s">
        <v>104</v>
      </c>
      <c r="C1285" s="150"/>
      <c r="D1285" s="150"/>
      <c r="E1285" s="289"/>
    </row>
    <row r="1286" s="275" customFormat="1" customHeight="1" spans="1:5">
      <c r="A1286" s="149">
        <v>2220203</v>
      </c>
      <c r="B1286" s="149" t="s">
        <v>105</v>
      </c>
      <c r="C1286" s="150"/>
      <c r="D1286" s="150"/>
      <c r="E1286" s="289"/>
    </row>
    <row r="1287" s="275" customFormat="1" customHeight="1" spans="1:5">
      <c r="A1287" s="149">
        <v>2220204</v>
      </c>
      <c r="B1287" s="149" t="s">
        <v>1087</v>
      </c>
      <c r="C1287" s="150"/>
      <c r="D1287" s="150"/>
      <c r="E1287" s="289"/>
    </row>
    <row r="1288" s="275" customFormat="1" customHeight="1" spans="1:5">
      <c r="A1288" s="149">
        <v>2220205</v>
      </c>
      <c r="B1288" s="149" t="s">
        <v>1088</v>
      </c>
      <c r="C1288" s="150"/>
      <c r="D1288" s="150"/>
      <c r="E1288" s="289"/>
    </row>
    <row r="1289" s="275" customFormat="1" customHeight="1" spans="1:5">
      <c r="A1289" s="149">
        <v>2220206</v>
      </c>
      <c r="B1289" s="149" t="s">
        <v>1089</v>
      </c>
      <c r="C1289" s="150"/>
      <c r="D1289" s="150"/>
      <c r="E1289" s="289"/>
    </row>
    <row r="1290" s="275" customFormat="1" customHeight="1" spans="1:5">
      <c r="A1290" s="149">
        <v>2220207</v>
      </c>
      <c r="B1290" s="149" t="s">
        <v>1090</v>
      </c>
      <c r="C1290" s="150"/>
      <c r="D1290" s="150"/>
      <c r="E1290" s="289"/>
    </row>
    <row r="1291" s="275" customFormat="1" customHeight="1" spans="1:5">
      <c r="A1291" s="149">
        <v>2220209</v>
      </c>
      <c r="B1291" s="149" t="s">
        <v>1091</v>
      </c>
      <c r="C1291" s="150"/>
      <c r="D1291" s="150"/>
      <c r="E1291" s="289"/>
    </row>
    <row r="1292" s="275" customFormat="1" customHeight="1" spans="1:5">
      <c r="A1292" s="149">
        <v>2220210</v>
      </c>
      <c r="B1292" s="149" t="s">
        <v>1092</v>
      </c>
      <c r="C1292" s="150"/>
      <c r="D1292" s="150"/>
      <c r="E1292" s="289"/>
    </row>
    <row r="1293" s="275" customFormat="1" customHeight="1" spans="1:5">
      <c r="A1293" s="149">
        <v>2220211</v>
      </c>
      <c r="B1293" s="149" t="s">
        <v>1093</v>
      </c>
      <c r="C1293" s="150"/>
      <c r="D1293" s="150"/>
      <c r="E1293" s="289"/>
    </row>
    <row r="1294" s="275" customFormat="1" customHeight="1" spans="1:5">
      <c r="A1294" s="149">
        <v>2220212</v>
      </c>
      <c r="B1294" s="149" t="s">
        <v>1094</v>
      </c>
      <c r="C1294" s="150"/>
      <c r="D1294" s="150"/>
      <c r="E1294" s="289"/>
    </row>
    <row r="1295" s="275" customFormat="1" customHeight="1" spans="1:5">
      <c r="A1295" s="149">
        <v>2220250</v>
      </c>
      <c r="B1295" s="149" t="s">
        <v>112</v>
      </c>
      <c r="C1295" s="150"/>
      <c r="D1295" s="150"/>
      <c r="E1295" s="289"/>
    </row>
    <row r="1296" s="275" customFormat="1" customHeight="1" spans="1:5">
      <c r="A1296" s="149">
        <v>2220299</v>
      </c>
      <c r="B1296" s="149" t="s">
        <v>1095</v>
      </c>
      <c r="C1296" s="150"/>
      <c r="D1296" s="150"/>
      <c r="E1296" s="289"/>
    </row>
    <row r="1297" s="275" customFormat="1" customHeight="1" spans="1:5">
      <c r="A1297" s="149">
        <v>22203</v>
      </c>
      <c r="B1297" s="271" t="s">
        <v>1096</v>
      </c>
      <c r="C1297" s="150"/>
      <c r="D1297" s="150"/>
      <c r="E1297" s="289"/>
    </row>
    <row r="1298" s="275" customFormat="1" customHeight="1" spans="1:5">
      <c r="A1298" s="149">
        <v>2220301</v>
      </c>
      <c r="B1298" s="149" t="s">
        <v>1097</v>
      </c>
      <c r="C1298" s="150"/>
      <c r="D1298" s="150"/>
      <c r="E1298" s="289"/>
    </row>
    <row r="1299" s="275" customFormat="1" customHeight="1" spans="1:5">
      <c r="A1299" s="149">
        <v>2220303</v>
      </c>
      <c r="B1299" s="149" t="s">
        <v>1098</v>
      </c>
      <c r="C1299" s="150"/>
      <c r="D1299" s="150"/>
      <c r="E1299" s="289"/>
    </row>
    <row r="1300" s="275" customFormat="1" customHeight="1" spans="1:5">
      <c r="A1300" s="149">
        <v>2220304</v>
      </c>
      <c r="B1300" s="149" t="s">
        <v>1099</v>
      </c>
      <c r="C1300" s="150"/>
      <c r="D1300" s="150"/>
      <c r="E1300" s="289"/>
    </row>
    <row r="1301" s="275" customFormat="1" customHeight="1" spans="1:5">
      <c r="A1301" s="149">
        <v>2220399</v>
      </c>
      <c r="B1301" s="149" t="s">
        <v>1100</v>
      </c>
      <c r="C1301" s="150"/>
      <c r="D1301" s="150"/>
      <c r="E1301" s="289"/>
    </row>
    <row r="1302" s="275" customFormat="1" customHeight="1" spans="1:5">
      <c r="A1302" s="149">
        <v>22204</v>
      </c>
      <c r="B1302" s="271" t="s">
        <v>1101</v>
      </c>
      <c r="C1302" s="150">
        <f>SUM(C1303:C1307)</f>
        <v>0</v>
      </c>
      <c r="D1302" s="150">
        <f>SUM(D1303:D1307)</f>
        <v>0</v>
      </c>
      <c r="E1302" s="289"/>
    </row>
    <row r="1303" s="275" customFormat="1" customHeight="1" spans="1:5">
      <c r="A1303" s="149">
        <v>2220401</v>
      </c>
      <c r="B1303" s="149" t="s">
        <v>1102</v>
      </c>
      <c r="C1303" s="150"/>
      <c r="D1303" s="150"/>
      <c r="E1303" s="289"/>
    </row>
    <row r="1304" s="275" customFormat="1" customHeight="1" spans="1:5">
      <c r="A1304" s="149">
        <v>2220402</v>
      </c>
      <c r="B1304" s="149" t="s">
        <v>1103</v>
      </c>
      <c r="C1304" s="150"/>
      <c r="D1304" s="150"/>
      <c r="E1304" s="289"/>
    </row>
    <row r="1305" s="275" customFormat="1" customHeight="1" spans="1:5">
      <c r="A1305" s="149">
        <v>2220403</v>
      </c>
      <c r="B1305" s="149" t="s">
        <v>1104</v>
      </c>
      <c r="C1305" s="150"/>
      <c r="D1305" s="150"/>
      <c r="E1305" s="289"/>
    </row>
    <row r="1306" s="275" customFormat="1" customHeight="1" spans="1:5">
      <c r="A1306" s="149">
        <v>2220404</v>
      </c>
      <c r="B1306" s="149" t="s">
        <v>1105</v>
      </c>
      <c r="C1306" s="150"/>
      <c r="D1306" s="150"/>
      <c r="E1306" s="289"/>
    </row>
    <row r="1307" s="275" customFormat="1" customHeight="1" spans="1:5">
      <c r="A1307" s="149">
        <v>2220499</v>
      </c>
      <c r="B1307" s="149" t="s">
        <v>1106</v>
      </c>
      <c r="C1307" s="150"/>
      <c r="D1307" s="150"/>
      <c r="E1307" s="289"/>
    </row>
    <row r="1308" s="275" customFormat="1" customHeight="1" spans="1:5">
      <c r="A1308" s="149">
        <v>22205</v>
      </c>
      <c r="B1308" s="271" t="s">
        <v>1107</v>
      </c>
      <c r="C1308" s="150"/>
      <c r="D1308" s="150"/>
      <c r="E1308" s="289"/>
    </row>
    <row r="1309" s="275" customFormat="1" customHeight="1" spans="1:5">
      <c r="A1309" s="149">
        <v>2220501</v>
      </c>
      <c r="B1309" s="149" t="s">
        <v>1108</v>
      </c>
      <c r="C1309" s="150"/>
      <c r="D1309" s="150"/>
      <c r="E1309" s="289"/>
    </row>
    <row r="1310" s="275" customFormat="1" customHeight="1" spans="1:5">
      <c r="A1310" s="149">
        <v>2220502</v>
      </c>
      <c r="B1310" s="149" t="s">
        <v>1109</v>
      </c>
      <c r="C1310" s="150"/>
      <c r="D1310" s="150"/>
      <c r="E1310" s="289"/>
    </row>
    <row r="1311" s="275" customFormat="1" customHeight="1" spans="1:5">
      <c r="A1311" s="149">
        <v>2220503</v>
      </c>
      <c r="B1311" s="149" t="s">
        <v>1110</v>
      </c>
      <c r="C1311" s="150"/>
      <c r="D1311" s="150"/>
      <c r="E1311" s="289"/>
    </row>
    <row r="1312" s="275" customFormat="1" customHeight="1" spans="1:5">
      <c r="A1312" s="149">
        <v>2220504</v>
      </c>
      <c r="B1312" s="149" t="s">
        <v>1111</v>
      </c>
      <c r="C1312" s="150"/>
      <c r="D1312" s="150"/>
      <c r="E1312" s="289"/>
    </row>
    <row r="1313" s="275" customFormat="1" customHeight="1" spans="1:5">
      <c r="A1313" s="149">
        <v>2220505</v>
      </c>
      <c r="B1313" s="149" t="s">
        <v>1112</v>
      </c>
      <c r="C1313" s="150"/>
      <c r="D1313" s="150"/>
      <c r="E1313" s="289"/>
    </row>
    <row r="1314" s="275" customFormat="1" customHeight="1" spans="1:5">
      <c r="A1314" s="149">
        <v>2220506</v>
      </c>
      <c r="B1314" s="149" t="s">
        <v>1113</v>
      </c>
      <c r="C1314" s="150"/>
      <c r="D1314" s="150"/>
      <c r="E1314" s="289"/>
    </row>
    <row r="1315" s="275" customFormat="1" customHeight="1" spans="1:5">
      <c r="A1315" s="149">
        <v>2220507</v>
      </c>
      <c r="B1315" s="149" t="s">
        <v>1114</v>
      </c>
      <c r="C1315" s="150"/>
      <c r="D1315" s="150"/>
      <c r="E1315" s="289"/>
    </row>
    <row r="1316" s="275" customFormat="1" customHeight="1" spans="1:5">
      <c r="A1316" s="149">
        <v>2220508</v>
      </c>
      <c r="B1316" s="149" t="s">
        <v>1115</v>
      </c>
      <c r="C1316" s="150"/>
      <c r="D1316" s="150"/>
      <c r="E1316" s="289"/>
    </row>
    <row r="1317" s="275" customFormat="1" customHeight="1" spans="1:5">
      <c r="A1317" s="149">
        <v>2220509</v>
      </c>
      <c r="B1317" s="149" t="s">
        <v>1116</v>
      </c>
      <c r="C1317" s="150"/>
      <c r="D1317" s="150"/>
      <c r="E1317" s="289"/>
    </row>
    <row r="1318" s="275" customFormat="1" customHeight="1" spans="1:5">
      <c r="A1318" s="149">
        <v>2220510</v>
      </c>
      <c r="B1318" s="149" t="s">
        <v>1117</v>
      </c>
      <c r="C1318" s="150"/>
      <c r="D1318" s="150"/>
      <c r="E1318" s="289"/>
    </row>
    <row r="1319" s="275" customFormat="1" customHeight="1" spans="1:5">
      <c r="A1319" s="149">
        <v>2220511</v>
      </c>
      <c r="B1319" s="149" t="s">
        <v>1118</v>
      </c>
      <c r="C1319" s="150"/>
      <c r="D1319" s="150"/>
      <c r="E1319" s="289"/>
    </row>
    <row r="1320" s="275" customFormat="1" customHeight="1" spans="1:5">
      <c r="A1320" s="149">
        <v>2220599</v>
      </c>
      <c r="B1320" s="149" t="s">
        <v>1119</v>
      </c>
      <c r="C1320" s="150"/>
      <c r="D1320" s="150"/>
      <c r="E1320" s="289"/>
    </row>
    <row r="1321" s="275" customFormat="1" customHeight="1" spans="1:5">
      <c r="A1321" s="149">
        <v>224</v>
      </c>
      <c r="B1321" s="271" t="s">
        <v>1120</v>
      </c>
      <c r="C1321" s="150">
        <f>C1322+C1334+C1340+C1346+C1354+C1367+C1371+C1377</f>
        <v>3037</v>
      </c>
      <c r="D1321" s="150">
        <f>D1322+D1334+D1340+D1346+D1354+D1367+D1371+D1377</f>
        <v>3849</v>
      </c>
      <c r="E1321" s="289">
        <f>D1321/C1321</f>
        <v>1.26736911425749</v>
      </c>
    </row>
    <row r="1322" s="275" customFormat="1" customHeight="1" spans="1:5">
      <c r="A1322" s="149">
        <v>22401</v>
      </c>
      <c r="B1322" s="271" t="s">
        <v>1121</v>
      </c>
      <c r="C1322" s="150">
        <f>SUM(C1323:C1333)</f>
        <v>442</v>
      </c>
      <c r="D1322" s="150">
        <f>SUM(D1323:D1333)</f>
        <v>739</v>
      </c>
      <c r="E1322" s="289">
        <f>D1322/C1322</f>
        <v>1.67194570135747</v>
      </c>
    </row>
    <row r="1323" s="275" customFormat="1" customHeight="1" spans="1:5">
      <c r="A1323" s="149">
        <v>2240101</v>
      </c>
      <c r="B1323" s="149" t="s">
        <v>103</v>
      </c>
      <c r="C1323" s="150">
        <v>316</v>
      </c>
      <c r="D1323" s="150">
        <v>336</v>
      </c>
      <c r="E1323" s="289">
        <f>D1323/C1323</f>
        <v>1.06329113924051</v>
      </c>
    </row>
    <row r="1324" s="275" customFormat="1" customHeight="1" spans="1:5">
      <c r="A1324" s="149">
        <v>2240102</v>
      </c>
      <c r="B1324" s="149" t="s">
        <v>104</v>
      </c>
      <c r="C1324" s="150">
        <v>126</v>
      </c>
      <c r="D1324" s="150">
        <v>291</v>
      </c>
      <c r="E1324" s="289">
        <f>D1324/C1324</f>
        <v>2.30952380952381</v>
      </c>
    </row>
    <row r="1325" s="275" customFormat="1" customHeight="1" spans="1:5">
      <c r="A1325" s="149">
        <v>2240103</v>
      </c>
      <c r="B1325" s="149" t="s">
        <v>105</v>
      </c>
      <c r="C1325" s="150"/>
      <c r="D1325" s="150"/>
      <c r="E1325" s="289"/>
    </row>
    <row r="1326" s="275" customFormat="1" customHeight="1" spans="1:5">
      <c r="A1326" s="149">
        <v>2240104</v>
      </c>
      <c r="B1326" s="149" t="s">
        <v>1122</v>
      </c>
      <c r="C1326" s="150"/>
      <c r="D1326" s="150"/>
      <c r="E1326" s="289"/>
    </row>
    <row r="1327" s="275" customFormat="1" customHeight="1" spans="1:5">
      <c r="A1327" s="149">
        <v>2240105</v>
      </c>
      <c r="B1327" s="149" t="s">
        <v>1123</v>
      </c>
      <c r="C1327" s="150"/>
      <c r="D1327" s="150"/>
      <c r="E1327" s="289"/>
    </row>
    <row r="1328" s="275" customFormat="1" customHeight="1" spans="1:5">
      <c r="A1328" s="149">
        <v>2240106</v>
      </c>
      <c r="B1328" s="149" t="s">
        <v>1124</v>
      </c>
      <c r="C1328" s="150"/>
      <c r="D1328" s="150"/>
      <c r="E1328" s="289"/>
    </row>
    <row r="1329" s="275" customFormat="1" customHeight="1" spans="1:5">
      <c r="A1329" s="149">
        <v>2240107</v>
      </c>
      <c r="B1329" s="149" t="s">
        <v>1125</v>
      </c>
      <c r="C1329" s="150"/>
      <c r="D1329" s="150"/>
      <c r="E1329" s="289"/>
    </row>
    <row r="1330" s="275" customFormat="1" customHeight="1" spans="1:5">
      <c r="A1330" s="149">
        <v>2240108</v>
      </c>
      <c r="B1330" s="149" t="s">
        <v>1126</v>
      </c>
      <c r="C1330" s="150"/>
      <c r="D1330" s="150">
        <v>10</v>
      </c>
      <c r="E1330" s="289"/>
    </row>
    <row r="1331" s="275" customFormat="1" customHeight="1" spans="1:5">
      <c r="A1331" s="149">
        <v>2240109</v>
      </c>
      <c r="B1331" s="149" t="s">
        <v>1127</v>
      </c>
      <c r="C1331" s="150"/>
      <c r="D1331" s="150">
        <v>99</v>
      </c>
      <c r="E1331" s="289"/>
    </row>
    <row r="1332" s="275" customFormat="1" customHeight="1" spans="1:5">
      <c r="A1332" s="149">
        <v>2240150</v>
      </c>
      <c r="B1332" s="149" t="s">
        <v>112</v>
      </c>
      <c r="C1332" s="150"/>
      <c r="D1332" s="150"/>
      <c r="E1332" s="289"/>
    </row>
    <row r="1333" s="275" customFormat="1" customHeight="1" spans="1:5">
      <c r="A1333" s="149">
        <v>2240199</v>
      </c>
      <c r="B1333" s="149" t="s">
        <v>1128</v>
      </c>
      <c r="C1333" s="150"/>
      <c r="D1333" s="150">
        <v>3</v>
      </c>
      <c r="E1333" s="289"/>
    </row>
    <row r="1334" s="275" customFormat="1" customHeight="1" spans="1:5">
      <c r="A1334" s="149">
        <v>22402</v>
      </c>
      <c r="B1334" s="271" t="s">
        <v>1129</v>
      </c>
      <c r="C1334" s="150">
        <f>SUM(C1335:C1339)</f>
        <v>800</v>
      </c>
      <c r="D1334" s="150">
        <f>SUM(D1335:D1339)</f>
        <v>847</v>
      </c>
      <c r="E1334" s="289">
        <f>D1334/C1334</f>
        <v>1.05875</v>
      </c>
    </row>
    <row r="1335" s="275" customFormat="1" customHeight="1" spans="1:5">
      <c r="A1335" s="149">
        <v>2240201</v>
      </c>
      <c r="B1335" s="149" t="s">
        <v>103</v>
      </c>
      <c r="C1335" s="150">
        <v>647</v>
      </c>
      <c r="D1335" s="150"/>
      <c r="E1335" s="289">
        <f>D1335/C1335</f>
        <v>0</v>
      </c>
    </row>
    <row r="1336" s="275" customFormat="1" customHeight="1" spans="1:5">
      <c r="A1336" s="149">
        <v>2240202</v>
      </c>
      <c r="B1336" s="149" t="s">
        <v>104</v>
      </c>
      <c r="C1336" s="150"/>
      <c r="D1336" s="150">
        <v>771</v>
      </c>
      <c r="E1336" s="289"/>
    </row>
    <row r="1337" s="275" customFormat="1" customHeight="1" spans="1:5">
      <c r="A1337" s="149">
        <v>2240203</v>
      </c>
      <c r="B1337" s="149" t="s">
        <v>105</v>
      </c>
      <c r="C1337" s="150"/>
      <c r="D1337" s="150"/>
      <c r="E1337" s="289"/>
    </row>
    <row r="1338" s="275" customFormat="1" customHeight="1" spans="1:5">
      <c r="A1338" s="149">
        <v>2240204</v>
      </c>
      <c r="B1338" s="149" t="s">
        <v>1130</v>
      </c>
      <c r="C1338" s="150">
        <v>153</v>
      </c>
      <c r="D1338" s="150">
        <v>76</v>
      </c>
      <c r="E1338" s="289">
        <f>D1338/C1338</f>
        <v>0.496732026143791</v>
      </c>
    </row>
    <row r="1339" s="275" customFormat="1" customHeight="1" spans="1:5">
      <c r="A1339" s="149">
        <v>2240299</v>
      </c>
      <c r="B1339" s="149" t="s">
        <v>1131</v>
      </c>
      <c r="C1339" s="150"/>
      <c r="D1339" s="150"/>
      <c r="E1339" s="289"/>
    </row>
    <row r="1340" s="275" customFormat="1" customHeight="1" spans="1:5">
      <c r="A1340" s="149">
        <v>22403</v>
      </c>
      <c r="B1340" s="271" t="s">
        <v>1132</v>
      </c>
      <c r="C1340" s="150"/>
      <c r="D1340" s="150"/>
      <c r="E1340" s="289"/>
    </row>
    <row r="1341" s="275" customFormat="1" customHeight="1" spans="1:5">
      <c r="A1341" s="149">
        <v>2240301</v>
      </c>
      <c r="B1341" s="149" t="s">
        <v>103</v>
      </c>
      <c r="C1341" s="150"/>
      <c r="D1341" s="150"/>
      <c r="E1341" s="289"/>
    </row>
    <row r="1342" s="275" customFormat="1" customHeight="1" spans="1:5">
      <c r="A1342" s="149">
        <v>2240302</v>
      </c>
      <c r="B1342" s="149" t="s">
        <v>104</v>
      </c>
      <c r="C1342" s="150"/>
      <c r="D1342" s="150"/>
      <c r="E1342" s="289"/>
    </row>
    <row r="1343" s="275" customFormat="1" customHeight="1" spans="1:5">
      <c r="A1343" s="149">
        <v>2240303</v>
      </c>
      <c r="B1343" s="149" t="s">
        <v>105</v>
      </c>
      <c r="C1343" s="150"/>
      <c r="D1343" s="150"/>
      <c r="E1343" s="289"/>
    </row>
    <row r="1344" s="275" customFormat="1" customHeight="1" spans="1:5">
      <c r="A1344" s="149">
        <v>2240304</v>
      </c>
      <c r="B1344" s="149" t="s">
        <v>1133</v>
      </c>
      <c r="C1344" s="150"/>
      <c r="D1344" s="150"/>
      <c r="E1344" s="289"/>
    </row>
    <row r="1345" s="275" customFormat="1" customHeight="1" spans="1:5">
      <c r="A1345" s="149">
        <v>2240399</v>
      </c>
      <c r="B1345" s="149" t="s">
        <v>1134</v>
      </c>
      <c r="C1345" s="150"/>
      <c r="D1345" s="150"/>
      <c r="E1345" s="289"/>
    </row>
    <row r="1346" s="275" customFormat="1" customHeight="1" spans="1:5">
      <c r="A1346" s="149">
        <v>22404</v>
      </c>
      <c r="B1346" s="271" t="s">
        <v>1135</v>
      </c>
      <c r="C1346" s="150">
        <f>SUM(C1347:C1353)</f>
        <v>484</v>
      </c>
      <c r="D1346" s="150">
        <f>SUM(D1347:D1353)</f>
        <v>200</v>
      </c>
      <c r="E1346" s="289">
        <f>D1346/C1346</f>
        <v>0.413223140495868</v>
      </c>
    </row>
    <row r="1347" s="275" customFormat="1" customHeight="1" spans="1:5">
      <c r="A1347" s="149">
        <v>2240401</v>
      </c>
      <c r="B1347" s="149" t="s">
        <v>103</v>
      </c>
      <c r="C1347" s="150"/>
      <c r="D1347" s="150"/>
      <c r="E1347" s="289"/>
    </row>
    <row r="1348" s="275" customFormat="1" customHeight="1" spans="1:5">
      <c r="A1348" s="149">
        <v>2240402</v>
      </c>
      <c r="B1348" s="149" t="s">
        <v>104</v>
      </c>
      <c r="C1348" s="150"/>
      <c r="D1348" s="150"/>
      <c r="E1348" s="289"/>
    </row>
    <row r="1349" s="275" customFormat="1" customHeight="1" spans="1:5">
      <c r="A1349" s="149">
        <v>2240403</v>
      </c>
      <c r="B1349" s="149" t="s">
        <v>105</v>
      </c>
      <c r="C1349" s="150"/>
      <c r="D1349" s="150"/>
      <c r="E1349" s="289"/>
    </row>
    <row r="1350" s="275" customFormat="1" customHeight="1" spans="1:5">
      <c r="A1350" s="149">
        <v>2240404</v>
      </c>
      <c r="B1350" s="149" t="s">
        <v>1136</v>
      </c>
      <c r="C1350" s="150"/>
      <c r="D1350" s="150"/>
      <c r="E1350" s="289"/>
    </row>
    <row r="1351" s="275" customFormat="1" customHeight="1" spans="1:5">
      <c r="A1351" s="149">
        <v>2240405</v>
      </c>
      <c r="B1351" s="149" t="s">
        <v>1137</v>
      </c>
      <c r="C1351" s="150"/>
      <c r="D1351" s="150"/>
      <c r="E1351" s="289"/>
    </row>
    <row r="1352" s="275" customFormat="1" customHeight="1" spans="1:5">
      <c r="A1352" s="149">
        <v>2240450</v>
      </c>
      <c r="B1352" s="149" t="s">
        <v>112</v>
      </c>
      <c r="C1352" s="150"/>
      <c r="D1352" s="150"/>
      <c r="E1352" s="289"/>
    </row>
    <row r="1353" s="275" customFormat="1" customHeight="1" spans="1:5">
      <c r="A1353" s="149">
        <v>2240499</v>
      </c>
      <c r="B1353" s="149" t="s">
        <v>1138</v>
      </c>
      <c r="C1353" s="150">
        <v>484</v>
      </c>
      <c r="D1353" s="150">
        <v>200</v>
      </c>
      <c r="E1353" s="289">
        <f>D1353/C1353</f>
        <v>0.413223140495868</v>
      </c>
    </row>
    <row r="1354" s="275" customFormat="1" customHeight="1" spans="1:5">
      <c r="A1354" s="149">
        <v>22405</v>
      </c>
      <c r="B1354" s="271" t="s">
        <v>1139</v>
      </c>
      <c r="C1354" s="150">
        <f>SUM(C1355:C1366)</f>
        <v>71</v>
      </c>
      <c r="D1354" s="150">
        <f>SUM(D1355:D1366)</f>
        <v>95</v>
      </c>
      <c r="E1354" s="289">
        <f>D1354/C1354</f>
        <v>1.33802816901408</v>
      </c>
    </row>
    <row r="1355" s="275" customFormat="1" customHeight="1" spans="1:5">
      <c r="A1355" s="149">
        <v>2240501</v>
      </c>
      <c r="B1355" s="149" t="s">
        <v>103</v>
      </c>
      <c r="C1355" s="150">
        <v>58</v>
      </c>
      <c r="D1355" s="150">
        <v>79</v>
      </c>
      <c r="E1355" s="289">
        <f>D1355/C1355</f>
        <v>1.36206896551724</v>
      </c>
    </row>
    <row r="1356" s="275" customFormat="1" customHeight="1" spans="1:5">
      <c r="A1356" s="149">
        <v>2240502</v>
      </c>
      <c r="B1356" s="149" t="s">
        <v>104</v>
      </c>
      <c r="C1356" s="150">
        <v>3</v>
      </c>
      <c r="D1356" s="150">
        <v>2</v>
      </c>
      <c r="E1356" s="289">
        <f>D1356/C1356</f>
        <v>0.666666666666667</v>
      </c>
    </row>
    <row r="1357" s="275" customFormat="1" customHeight="1" spans="1:5">
      <c r="A1357" s="149">
        <v>2240503</v>
      </c>
      <c r="B1357" s="149" t="s">
        <v>105</v>
      </c>
      <c r="C1357" s="150"/>
      <c r="D1357" s="150"/>
      <c r="E1357" s="289"/>
    </row>
    <row r="1358" customHeight="1" spans="1:5">
      <c r="A1358" s="149">
        <v>2240504</v>
      </c>
      <c r="B1358" s="149" t="s">
        <v>1140</v>
      </c>
      <c r="C1358" s="150"/>
      <c r="D1358" s="150"/>
      <c r="E1358" s="289"/>
    </row>
    <row r="1359" customHeight="1" spans="1:5">
      <c r="A1359" s="149">
        <v>2240505</v>
      </c>
      <c r="B1359" s="149" t="s">
        <v>1141</v>
      </c>
      <c r="C1359" s="150"/>
      <c r="D1359" s="150"/>
      <c r="E1359" s="289"/>
    </row>
    <row r="1360" customHeight="1" spans="1:5">
      <c r="A1360" s="149">
        <v>2240506</v>
      </c>
      <c r="B1360" s="149" t="s">
        <v>1142</v>
      </c>
      <c r="C1360" s="150">
        <v>10</v>
      </c>
      <c r="D1360" s="150">
        <v>14</v>
      </c>
      <c r="E1360" s="289">
        <f>D1360/C1360</f>
        <v>1.4</v>
      </c>
    </row>
    <row r="1361" s="275" customFormat="1" customHeight="1" spans="1:5">
      <c r="A1361" s="149">
        <v>2240507</v>
      </c>
      <c r="B1361" s="149" t="s">
        <v>1143</v>
      </c>
      <c r="C1361" s="150"/>
      <c r="D1361" s="150"/>
      <c r="E1361" s="289"/>
    </row>
    <row r="1362" s="275" customFormat="1" customHeight="1" spans="1:5">
      <c r="A1362" s="149">
        <v>2240508</v>
      </c>
      <c r="B1362" s="149" t="s">
        <v>1144</v>
      </c>
      <c r="C1362" s="150"/>
      <c r="D1362" s="150"/>
      <c r="E1362" s="289"/>
    </row>
    <row r="1363" s="275" customFormat="1" customHeight="1" spans="1:5">
      <c r="A1363" s="149">
        <v>2240509</v>
      </c>
      <c r="B1363" s="149" t="s">
        <v>1145</v>
      </c>
      <c r="C1363" s="150"/>
      <c r="D1363" s="150"/>
      <c r="E1363" s="289"/>
    </row>
    <row r="1364" s="275" customFormat="1" customHeight="1" spans="1:5">
      <c r="A1364" s="149">
        <v>2240510</v>
      </c>
      <c r="B1364" s="149" t="s">
        <v>1146</v>
      </c>
      <c r="C1364" s="150"/>
      <c r="D1364" s="150"/>
      <c r="E1364" s="289"/>
    </row>
    <row r="1365" s="275" customFormat="1" customHeight="1" spans="1:5">
      <c r="A1365" s="149">
        <v>2240550</v>
      </c>
      <c r="B1365" s="149" t="s">
        <v>1147</v>
      </c>
      <c r="C1365" s="150"/>
      <c r="D1365" s="150"/>
      <c r="E1365" s="289"/>
    </row>
    <row r="1366" s="275" customFormat="1" customHeight="1" spans="1:5">
      <c r="A1366" s="149">
        <v>2240599</v>
      </c>
      <c r="B1366" s="149" t="s">
        <v>1148</v>
      </c>
      <c r="C1366" s="150"/>
      <c r="D1366" s="150"/>
      <c r="E1366" s="289"/>
    </row>
    <row r="1367" s="275" customFormat="1" customHeight="1" spans="1:5">
      <c r="A1367" s="149">
        <v>22406</v>
      </c>
      <c r="B1367" s="271" t="s">
        <v>1149</v>
      </c>
      <c r="C1367" s="150">
        <f>C1368+C1369+C1370</f>
        <v>1150</v>
      </c>
      <c r="D1367" s="150">
        <f>D1368+D1369+D1370</f>
        <v>1968</v>
      </c>
      <c r="E1367" s="289">
        <f>D1367/C1367</f>
        <v>1.71130434782609</v>
      </c>
    </row>
    <row r="1368" s="275" customFormat="1" customHeight="1" spans="1:5">
      <c r="A1368" s="149">
        <v>2240601</v>
      </c>
      <c r="B1368" s="149" t="s">
        <v>1150</v>
      </c>
      <c r="C1368" s="150">
        <v>1150</v>
      </c>
      <c r="D1368" s="150">
        <v>1968</v>
      </c>
      <c r="E1368" s="289">
        <f>D1368/C1368</f>
        <v>1.71130434782609</v>
      </c>
    </row>
    <row r="1369" customHeight="1" spans="1:5">
      <c r="A1369" s="149">
        <v>2240602</v>
      </c>
      <c r="B1369" s="149" t="s">
        <v>1151</v>
      </c>
      <c r="C1369" s="150"/>
      <c r="D1369" s="150"/>
      <c r="E1369" s="289"/>
    </row>
    <row r="1370" customHeight="1" spans="1:5">
      <c r="A1370" s="149">
        <v>2240699</v>
      </c>
      <c r="B1370" s="149" t="s">
        <v>1152</v>
      </c>
      <c r="C1370" s="150"/>
      <c r="D1370" s="150"/>
      <c r="E1370" s="289"/>
    </row>
    <row r="1371" customHeight="1" spans="1:5">
      <c r="A1371" s="149">
        <v>22407</v>
      </c>
      <c r="B1371" s="271" t="s">
        <v>1153</v>
      </c>
      <c r="C1371" s="150">
        <f>SUM(C1372:C1376)</f>
        <v>90</v>
      </c>
      <c r="D1371" s="150">
        <f>SUM(D1372:D1376)</f>
        <v>0</v>
      </c>
      <c r="E1371" s="289">
        <f>D1371/C1371</f>
        <v>0</v>
      </c>
    </row>
    <row r="1372" customHeight="1" spans="1:5">
      <c r="A1372" s="149">
        <v>2240701</v>
      </c>
      <c r="B1372" s="149" t="s">
        <v>1154</v>
      </c>
      <c r="C1372" s="287"/>
      <c r="D1372" s="287"/>
      <c r="E1372" s="289"/>
    </row>
    <row r="1373" customHeight="1" spans="1:5">
      <c r="A1373" s="149">
        <v>2240702</v>
      </c>
      <c r="B1373" s="149" t="s">
        <v>1155</v>
      </c>
      <c r="C1373" s="150"/>
      <c r="D1373" s="150"/>
      <c r="E1373" s="289"/>
    </row>
    <row r="1374" customHeight="1" spans="1:5">
      <c r="A1374" s="149">
        <v>2240703</v>
      </c>
      <c r="B1374" s="149" t="s">
        <v>1156</v>
      </c>
      <c r="C1374" s="150">
        <v>90</v>
      </c>
      <c r="D1374" s="150"/>
      <c r="E1374" s="289">
        <f>D1374/C1374</f>
        <v>0</v>
      </c>
    </row>
    <row r="1375" customHeight="1" spans="1:5">
      <c r="A1375" s="149">
        <v>2240704</v>
      </c>
      <c r="B1375" s="149" t="s">
        <v>1157</v>
      </c>
      <c r="C1375" s="150"/>
      <c r="D1375" s="150"/>
      <c r="E1375" s="289"/>
    </row>
    <row r="1376" customHeight="1" spans="1:5">
      <c r="A1376" s="149">
        <v>2240799</v>
      </c>
      <c r="B1376" s="149" t="s">
        <v>1158</v>
      </c>
      <c r="C1376" s="150"/>
      <c r="D1376" s="150"/>
      <c r="E1376" s="289"/>
    </row>
    <row r="1377" customHeight="1" spans="1:5">
      <c r="A1377" s="149">
        <v>22499</v>
      </c>
      <c r="B1377" s="271" t="s">
        <v>1159</v>
      </c>
      <c r="C1377" s="150"/>
      <c r="D1377" s="150"/>
      <c r="E1377" s="289"/>
    </row>
    <row r="1378" customHeight="1" spans="1:5">
      <c r="A1378" s="149">
        <v>229</v>
      </c>
      <c r="B1378" s="271" t="s">
        <v>1160</v>
      </c>
      <c r="C1378" s="150"/>
      <c r="D1378" s="150"/>
      <c r="E1378" s="289"/>
    </row>
    <row r="1379" customHeight="1" spans="1:5">
      <c r="A1379" s="149">
        <v>22999</v>
      </c>
      <c r="B1379" s="271" t="s">
        <v>1161</v>
      </c>
      <c r="C1379" s="150"/>
      <c r="D1379" s="150"/>
      <c r="E1379" s="289"/>
    </row>
    <row r="1380" customHeight="1" spans="1:5">
      <c r="A1380" s="149">
        <v>2299901</v>
      </c>
      <c r="B1380" s="149" t="s">
        <v>1162</v>
      </c>
      <c r="C1380" s="150"/>
      <c r="D1380" s="150"/>
      <c r="E1380" s="289"/>
    </row>
    <row r="1381" customHeight="1" spans="1:5">
      <c r="A1381" s="149">
        <v>232</v>
      </c>
      <c r="B1381" s="271" t="s">
        <v>1163</v>
      </c>
      <c r="C1381" s="150">
        <f>C1382+C1383+C1384</f>
        <v>1564</v>
      </c>
      <c r="D1381" s="150">
        <f>D1382+D1383+D1384</f>
        <v>1685</v>
      </c>
      <c r="E1381" s="289">
        <f>D1381/C1381</f>
        <v>1.07736572890026</v>
      </c>
    </row>
    <row r="1382" customHeight="1" spans="1:5">
      <c r="A1382" s="149">
        <v>23201</v>
      </c>
      <c r="B1382" s="271" t="s">
        <v>1164</v>
      </c>
      <c r="C1382" s="150"/>
      <c r="D1382" s="150"/>
      <c r="E1382" s="289"/>
    </row>
    <row r="1383" customHeight="1" spans="1:5">
      <c r="A1383" s="149">
        <v>23202</v>
      </c>
      <c r="B1383" s="271" t="s">
        <v>1165</v>
      </c>
      <c r="C1383" s="150"/>
      <c r="D1383" s="150"/>
      <c r="E1383" s="289"/>
    </row>
    <row r="1384" customHeight="1" spans="1:5">
      <c r="A1384" s="149">
        <v>23203</v>
      </c>
      <c r="B1384" s="271" t="s">
        <v>1166</v>
      </c>
      <c r="C1384" s="150">
        <f>SUM(C1385:C1388)</f>
        <v>1564</v>
      </c>
      <c r="D1384" s="150">
        <f>SUM(D1385:D1388)</f>
        <v>1685</v>
      </c>
      <c r="E1384" s="289">
        <f>D1384/C1384</f>
        <v>1.07736572890026</v>
      </c>
    </row>
    <row r="1385" customHeight="1" spans="1:5">
      <c r="A1385" s="149">
        <v>2320301</v>
      </c>
      <c r="B1385" s="149" t="s">
        <v>1167</v>
      </c>
      <c r="C1385" s="150">
        <v>1564</v>
      </c>
      <c r="D1385" s="150">
        <v>1684</v>
      </c>
      <c r="E1385" s="289">
        <f>D1385/C1385</f>
        <v>1.076726342711</v>
      </c>
    </row>
    <row r="1386" customHeight="1" spans="1:5">
      <c r="A1386" s="149">
        <v>2320302</v>
      </c>
      <c r="B1386" s="149" t="s">
        <v>1168</v>
      </c>
      <c r="C1386" s="150"/>
      <c r="D1386" s="150"/>
      <c r="E1386" s="289"/>
    </row>
    <row r="1387" customHeight="1" spans="1:5">
      <c r="A1387" s="149">
        <v>2320303</v>
      </c>
      <c r="B1387" s="149" t="s">
        <v>1169</v>
      </c>
      <c r="C1387" s="150"/>
      <c r="D1387" s="150">
        <v>1</v>
      </c>
      <c r="E1387" s="289"/>
    </row>
    <row r="1388" customHeight="1" spans="1:5">
      <c r="A1388" s="149">
        <v>2320304</v>
      </c>
      <c r="B1388" s="149" t="s">
        <v>1170</v>
      </c>
      <c r="C1388" s="150"/>
      <c r="D1388" s="150"/>
      <c r="E1388" s="289"/>
    </row>
    <row r="1389" customHeight="1" spans="1:5">
      <c r="A1389" s="149">
        <v>233</v>
      </c>
      <c r="B1389" s="271" t="s">
        <v>1171</v>
      </c>
      <c r="C1389" s="150">
        <f>C1390+C1391+C1392</f>
        <v>8</v>
      </c>
      <c r="D1389" s="150">
        <f>D1390+D1391+D1392</f>
        <v>7</v>
      </c>
      <c r="E1389" s="289">
        <f>D1389/C1389</f>
        <v>0.875</v>
      </c>
    </row>
    <row r="1390" customHeight="1" spans="1:5">
      <c r="A1390" s="149">
        <v>23301</v>
      </c>
      <c r="B1390" s="271" t="s">
        <v>1172</v>
      </c>
      <c r="C1390" s="150"/>
      <c r="D1390" s="150"/>
      <c r="E1390" s="289"/>
    </row>
    <row r="1391" customHeight="1" spans="1:5">
      <c r="A1391" s="149">
        <v>23302</v>
      </c>
      <c r="B1391" s="271" t="s">
        <v>1173</v>
      </c>
      <c r="C1391" s="150"/>
      <c r="D1391" s="150"/>
      <c r="E1391" s="289"/>
    </row>
    <row r="1392" customHeight="1" spans="1:5">
      <c r="A1392" s="149">
        <v>23303</v>
      </c>
      <c r="B1392" s="271" t="s">
        <v>1174</v>
      </c>
      <c r="C1392" s="150">
        <v>8</v>
      </c>
      <c r="D1392" s="150">
        <v>7</v>
      </c>
      <c r="E1392" s="289">
        <f>D1392/C1392</f>
        <v>0.875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E2"/>
  </mergeCells>
  <printOptions horizontalCentered="1"/>
  <pageMargins left="0.590277777777778" right="0.393055555555556" top="0.668055555555556" bottom="0.590277777777778" header="0.313888888888889" footer="0.393055555555556"/>
  <pageSetup paperSize="9" firstPageNumber="2" fitToHeight="0" orientation="landscape" useFirstPageNumber="1" horizontalDpi="300" verticalDpi="300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showGridLines="0" workbookViewId="0">
      <selection activeCell="D15" sqref="D15"/>
    </sheetView>
  </sheetViews>
  <sheetFormatPr defaultColWidth="54.6333333333333" defaultRowHeight="34.5" customHeight="1" outlineLevelCol="4"/>
  <cols>
    <col min="1" max="1" width="27" style="104" customWidth="1"/>
    <col min="2" max="2" width="54" style="104" customWidth="1"/>
    <col min="3" max="3" width="38.3833333333333" style="266" customWidth="1"/>
    <col min="4" max="16384" width="54.6333333333333" style="266"/>
  </cols>
  <sheetData>
    <row r="1" ht="18" customHeight="1" spans="1:5">
      <c r="A1" s="106" t="s">
        <v>1175</v>
      </c>
    </row>
    <row r="2" s="103" customFormat="1" customHeight="1" spans="1:5">
      <c r="A2" s="267" t="s">
        <v>1176</v>
      </c>
      <c r="B2" s="267"/>
      <c r="C2" s="267"/>
      <c r="D2" s="118"/>
      <c r="E2" s="118"/>
    </row>
    <row r="3" s="263" customFormat="1" ht="24" customHeight="1" spans="1:5">
      <c r="A3" s="264"/>
      <c r="B3" s="264"/>
      <c r="C3" s="268" t="s">
        <v>1177</v>
      </c>
    </row>
    <row r="4" s="264" customFormat="1" ht="26.1" customHeight="1" spans="1:5">
      <c r="A4" s="269" t="s">
        <v>95</v>
      </c>
      <c r="B4" s="269" t="s">
        <v>96</v>
      </c>
      <c r="C4" s="270" t="s">
        <v>98</v>
      </c>
    </row>
    <row r="5" s="264" customFormat="1" ht="26.1" customHeight="1" spans="1:5">
      <c r="A5" s="269"/>
      <c r="B5" s="271" t="s">
        <v>100</v>
      </c>
      <c r="C5" s="150">
        <f>C6+C11+C22+C30+C37+C41+C44+C48+C51+C57+C60+C65</f>
        <v>58550</v>
      </c>
    </row>
    <row r="6" s="264" customFormat="1" ht="26.1" customHeight="1" spans="1:5">
      <c r="A6" s="148">
        <v>501</v>
      </c>
      <c r="B6" s="271" t="s">
        <v>1178</v>
      </c>
      <c r="C6" s="150">
        <f>SUM(C7:C10)</f>
        <v>25081</v>
      </c>
    </row>
    <row r="7" s="265" customFormat="1" ht="26.1" customHeight="1" spans="1:5">
      <c r="A7" s="148">
        <v>50101</v>
      </c>
      <c r="B7" s="149" t="s">
        <v>1179</v>
      </c>
      <c r="C7" s="150">
        <v>18183</v>
      </c>
    </row>
    <row r="8" s="265" customFormat="1" ht="26.1" customHeight="1" spans="1:5">
      <c r="A8" s="148">
        <v>50102</v>
      </c>
      <c r="B8" s="149" t="s">
        <v>1180</v>
      </c>
      <c r="C8" s="150">
        <v>4751</v>
      </c>
    </row>
    <row r="9" s="265" customFormat="1" ht="26.1" customHeight="1" spans="1:5">
      <c r="A9" s="148">
        <v>50103</v>
      </c>
      <c r="B9" s="149" t="s">
        <v>1181</v>
      </c>
      <c r="C9" s="150">
        <v>2147</v>
      </c>
    </row>
    <row r="10" s="265" customFormat="1" ht="26.1" customHeight="1" spans="1:5">
      <c r="A10" s="148">
        <v>50199</v>
      </c>
      <c r="B10" s="149" t="s">
        <v>1182</v>
      </c>
      <c r="C10" s="150"/>
    </row>
    <row r="11" s="265" customFormat="1" ht="26.1" customHeight="1" spans="1:5">
      <c r="A11" s="148">
        <v>502</v>
      </c>
      <c r="B11" s="271" t="s">
        <v>1183</v>
      </c>
      <c r="C11" s="150">
        <f>SUM(C12:C21)</f>
        <v>4826</v>
      </c>
    </row>
    <row r="12" s="265" customFormat="1" ht="26.1" customHeight="1" spans="1:5">
      <c r="A12" s="148">
        <v>50201</v>
      </c>
      <c r="B12" s="149" t="s">
        <v>1184</v>
      </c>
      <c r="C12" s="150">
        <v>4151</v>
      </c>
    </row>
    <row r="13" s="265" customFormat="1" ht="26.1" customHeight="1" spans="1:5">
      <c r="A13" s="148">
        <v>50202</v>
      </c>
      <c r="B13" s="149" t="s">
        <v>1185</v>
      </c>
      <c r="C13" s="150">
        <v>58</v>
      </c>
    </row>
    <row r="14" s="265" customFormat="1" ht="26.1" customHeight="1" spans="1:5">
      <c r="A14" s="148">
        <v>50203</v>
      </c>
      <c r="B14" s="149" t="s">
        <v>1186</v>
      </c>
      <c r="C14" s="150">
        <v>23</v>
      </c>
    </row>
    <row r="15" s="265" customFormat="1" ht="26.1" customHeight="1" spans="1:5">
      <c r="A15" s="148">
        <v>50204</v>
      </c>
      <c r="B15" s="149" t="s">
        <v>1187</v>
      </c>
      <c r="C15" s="150">
        <v>2</v>
      </c>
    </row>
    <row r="16" s="265" customFormat="1" ht="26.1" customHeight="1" spans="1:5">
      <c r="A16" s="148">
        <v>50205</v>
      </c>
      <c r="B16" s="149" t="s">
        <v>1188</v>
      </c>
      <c r="C16" s="150">
        <v>278</v>
      </c>
    </row>
    <row r="17" s="265" customFormat="1" ht="26.1" customHeight="1" spans="1:3">
      <c r="A17" s="148">
        <v>50206</v>
      </c>
      <c r="B17" s="149" t="s">
        <v>1189</v>
      </c>
      <c r="C17" s="150">
        <v>78</v>
      </c>
    </row>
    <row r="18" s="265" customFormat="1" ht="26.1" customHeight="1" spans="1:3">
      <c r="A18" s="148">
        <v>50207</v>
      </c>
      <c r="B18" s="149" t="s">
        <v>1190</v>
      </c>
      <c r="C18" s="150"/>
    </row>
    <row r="19" s="265" customFormat="1" ht="26.1" customHeight="1" spans="1:3">
      <c r="A19" s="148">
        <v>50208</v>
      </c>
      <c r="B19" s="149" t="s">
        <v>1191</v>
      </c>
      <c r="C19" s="150">
        <v>103</v>
      </c>
    </row>
    <row r="20" s="265" customFormat="1" ht="26.1" customHeight="1" spans="1:3">
      <c r="A20" s="148">
        <v>50209</v>
      </c>
      <c r="B20" s="149" t="s">
        <v>1192</v>
      </c>
      <c r="C20" s="150">
        <v>133</v>
      </c>
    </row>
    <row r="21" s="265" customFormat="1" ht="26.1" customHeight="1" spans="1:3">
      <c r="A21" s="148">
        <v>50299</v>
      </c>
      <c r="B21" s="149" t="s">
        <v>1193</v>
      </c>
      <c r="C21" s="150"/>
    </row>
    <row r="22" s="265" customFormat="1" ht="26.1" customHeight="1" spans="1:3">
      <c r="A22" s="148">
        <v>503</v>
      </c>
      <c r="B22" s="271" t="s">
        <v>1194</v>
      </c>
      <c r="C22" s="150">
        <v>13</v>
      </c>
    </row>
    <row r="23" s="265" customFormat="1" ht="26.1" customHeight="1" spans="1:3">
      <c r="A23" s="148">
        <v>50301</v>
      </c>
      <c r="B23" s="149" t="s">
        <v>1195</v>
      </c>
      <c r="C23" s="150"/>
    </row>
    <row r="24" s="265" customFormat="1" ht="26.1" customHeight="1" spans="1:3">
      <c r="A24" s="148">
        <v>50302</v>
      </c>
      <c r="B24" s="149" t="s">
        <v>1196</v>
      </c>
      <c r="C24" s="150"/>
    </row>
    <row r="25" s="265" customFormat="1" ht="26.1" customHeight="1" spans="1:3">
      <c r="A25" s="148">
        <v>50303</v>
      </c>
      <c r="B25" s="149" t="s">
        <v>1197</v>
      </c>
      <c r="C25" s="150"/>
    </row>
    <row r="26" s="265" customFormat="1" ht="26.1" customHeight="1" spans="1:3">
      <c r="A26" s="148">
        <v>50305</v>
      </c>
      <c r="B26" s="149" t="s">
        <v>1198</v>
      </c>
      <c r="C26" s="150"/>
    </row>
    <row r="27" s="265" customFormat="1" ht="26.1" customHeight="1" spans="1:3">
      <c r="A27" s="148">
        <v>50306</v>
      </c>
      <c r="B27" s="149" t="s">
        <v>1199</v>
      </c>
      <c r="C27" s="150">
        <v>13</v>
      </c>
    </row>
    <row r="28" s="265" customFormat="1" ht="26.1" customHeight="1" spans="1:3">
      <c r="A28" s="148">
        <v>50307</v>
      </c>
      <c r="B28" s="149" t="s">
        <v>1200</v>
      </c>
      <c r="C28" s="150"/>
    </row>
    <row r="29" s="265" customFormat="1" ht="26.1" customHeight="1" spans="1:3">
      <c r="A29" s="148">
        <v>50399</v>
      </c>
      <c r="B29" s="149" t="s">
        <v>1201</v>
      </c>
      <c r="C29" s="150"/>
    </row>
    <row r="30" s="265" customFormat="1" ht="26.1" customHeight="1" spans="1:3">
      <c r="A30" s="148">
        <v>504</v>
      </c>
      <c r="B30" s="271" t="s">
        <v>1202</v>
      </c>
      <c r="C30" s="150"/>
    </row>
    <row r="31" s="265" customFormat="1" ht="26.1" customHeight="1" spans="1:3">
      <c r="A31" s="148">
        <v>50401</v>
      </c>
      <c r="B31" s="149" t="s">
        <v>1195</v>
      </c>
      <c r="C31" s="150"/>
    </row>
    <row r="32" s="265" customFormat="1" ht="26.1" customHeight="1" spans="1:3">
      <c r="A32" s="148">
        <v>50402</v>
      </c>
      <c r="B32" s="149" t="s">
        <v>1196</v>
      </c>
      <c r="C32" s="150"/>
    </row>
    <row r="33" s="265" customFormat="1" ht="26.1" customHeight="1" spans="1:3">
      <c r="A33" s="148">
        <v>50403</v>
      </c>
      <c r="B33" s="149" t="s">
        <v>1197</v>
      </c>
      <c r="C33" s="150"/>
    </row>
    <row r="34" s="265" customFormat="1" ht="26.1" customHeight="1" spans="1:3">
      <c r="A34" s="148">
        <v>50404</v>
      </c>
      <c r="B34" s="149" t="s">
        <v>1199</v>
      </c>
      <c r="C34" s="150"/>
    </row>
    <row r="35" s="265" customFormat="1" ht="26.1" customHeight="1" spans="1:3">
      <c r="A35" s="148">
        <v>50405</v>
      </c>
      <c r="B35" s="149" t="s">
        <v>1200</v>
      </c>
      <c r="C35" s="150"/>
    </row>
    <row r="36" s="265" customFormat="1" ht="26.1" customHeight="1" spans="1:3">
      <c r="A36" s="148">
        <v>50499</v>
      </c>
      <c r="B36" s="149" t="s">
        <v>1201</v>
      </c>
      <c r="C36" s="150"/>
    </row>
    <row r="37" s="265" customFormat="1" ht="26.1" customHeight="1" spans="1:3">
      <c r="A37" s="148">
        <v>505</v>
      </c>
      <c r="B37" s="271" t="s">
        <v>1203</v>
      </c>
      <c r="C37" s="150">
        <f>SUM(C38:C40)</f>
        <v>24118</v>
      </c>
    </row>
    <row r="38" s="265" customFormat="1" ht="26.1" customHeight="1" spans="1:3">
      <c r="A38" s="148">
        <v>50501</v>
      </c>
      <c r="B38" s="149" t="s">
        <v>1204</v>
      </c>
      <c r="C38" s="150">
        <v>22424</v>
      </c>
    </row>
    <row r="39" s="265" customFormat="1" ht="26.1" customHeight="1" spans="1:3">
      <c r="A39" s="148">
        <v>50502</v>
      </c>
      <c r="B39" s="149" t="s">
        <v>1205</v>
      </c>
      <c r="C39" s="150">
        <v>1694</v>
      </c>
    </row>
    <row r="40" s="265" customFormat="1" ht="26.1" customHeight="1" spans="1:3">
      <c r="A40" s="148">
        <v>50599</v>
      </c>
      <c r="B40" s="149" t="s">
        <v>1206</v>
      </c>
      <c r="C40" s="150"/>
    </row>
    <row r="41" s="265" customFormat="1" ht="26.1" customHeight="1" spans="1:3">
      <c r="A41" s="148">
        <v>506</v>
      </c>
      <c r="B41" s="271" t="s">
        <v>1207</v>
      </c>
      <c r="C41" s="150"/>
    </row>
    <row r="42" s="265" customFormat="1" ht="26.1" customHeight="1" spans="1:3">
      <c r="A42" s="148">
        <v>50601</v>
      </c>
      <c r="B42" s="149" t="s">
        <v>1208</v>
      </c>
      <c r="C42" s="150"/>
    </row>
    <row r="43" s="265" customFormat="1" ht="26.1" customHeight="1" spans="1:3">
      <c r="A43" s="148">
        <v>50602</v>
      </c>
      <c r="B43" s="149" t="s">
        <v>1209</v>
      </c>
      <c r="C43" s="150"/>
    </row>
    <row r="44" s="265" customFormat="1" ht="26.1" customHeight="1" spans="1:3">
      <c r="A44" s="148">
        <v>507</v>
      </c>
      <c r="B44" s="271" t="s">
        <v>1210</v>
      </c>
      <c r="C44" s="150"/>
    </row>
    <row r="45" s="265" customFormat="1" ht="26.1" customHeight="1" spans="1:3">
      <c r="A45" s="148">
        <v>50701</v>
      </c>
      <c r="B45" s="149" t="s">
        <v>1211</v>
      </c>
      <c r="C45" s="150"/>
    </row>
    <row r="46" s="265" customFormat="1" ht="26.1" customHeight="1" spans="1:3">
      <c r="A46" s="148">
        <v>50702</v>
      </c>
      <c r="B46" s="149" t="s">
        <v>1212</v>
      </c>
      <c r="C46" s="150"/>
    </row>
    <row r="47" s="265" customFormat="1" ht="26.1" customHeight="1" spans="1:3">
      <c r="A47" s="148">
        <v>50799</v>
      </c>
      <c r="B47" s="149" t="s">
        <v>1213</v>
      </c>
      <c r="C47" s="150"/>
    </row>
    <row r="48" s="265" customFormat="1" ht="26.1" customHeight="1" spans="1:3">
      <c r="A48" s="148">
        <v>508</v>
      </c>
      <c r="B48" s="271" t="s">
        <v>1214</v>
      </c>
      <c r="C48" s="150"/>
    </row>
    <row r="49" s="265" customFormat="1" ht="26.1" customHeight="1" spans="1:3">
      <c r="A49" s="148">
        <v>50801</v>
      </c>
      <c r="B49" s="149" t="s">
        <v>1215</v>
      </c>
      <c r="C49" s="150"/>
    </row>
    <row r="50" s="265" customFormat="1" ht="26.1" customHeight="1" spans="1:3">
      <c r="A50" s="148">
        <v>50802</v>
      </c>
      <c r="B50" s="149" t="s">
        <v>1216</v>
      </c>
      <c r="C50" s="150"/>
    </row>
    <row r="51" s="265" customFormat="1" ht="26.1" customHeight="1" spans="1:3">
      <c r="A51" s="148">
        <v>509</v>
      </c>
      <c r="B51" s="271" t="s">
        <v>1217</v>
      </c>
      <c r="C51" s="150">
        <f>SUM(C52:C56)</f>
        <v>4512</v>
      </c>
    </row>
    <row r="52" s="265" customFormat="1" ht="26.1" customHeight="1" spans="1:3">
      <c r="A52" s="148">
        <v>50901</v>
      </c>
      <c r="B52" s="149" t="s">
        <v>1218</v>
      </c>
      <c r="C52" s="150">
        <v>4389</v>
      </c>
    </row>
    <row r="53" s="265" customFormat="1" ht="26.1" customHeight="1" spans="1:3">
      <c r="A53" s="148">
        <v>50902</v>
      </c>
      <c r="B53" s="149" t="s">
        <v>1219</v>
      </c>
      <c r="C53" s="150"/>
    </row>
    <row r="54" s="265" customFormat="1" ht="26.1" customHeight="1" spans="1:3">
      <c r="A54" s="148">
        <v>50903</v>
      </c>
      <c r="B54" s="149" t="s">
        <v>1220</v>
      </c>
      <c r="C54" s="150"/>
    </row>
    <row r="55" s="265" customFormat="1" ht="26.1" customHeight="1" spans="1:3">
      <c r="A55" s="148">
        <v>50905</v>
      </c>
      <c r="B55" s="149" t="s">
        <v>1221</v>
      </c>
      <c r="C55" s="150">
        <v>123</v>
      </c>
    </row>
    <row r="56" s="265" customFormat="1" ht="26.1" customHeight="1" spans="1:3">
      <c r="A56" s="148">
        <v>50999</v>
      </c>
      <c r="B56" s="149" t="s">
        <v>1222</v>
      </c>
      <c r="C56" s="150"/>
    </row>
    <row r="57" s="265" customFormat="1" ht="26.1" customHeight="1" spans="1:3">
      <c r="A57" s="148">
        <v>510</v>
      </c>
      <c r="B57" s="271" t="s">
        <v>1223</v>
      </c>
      <c r="C57" s="150"/>
    </row>
    <row r="58" s="265" customFormat="1" ht="26.1" customHeight="1" spans="1:3">
      <c r="A58" s="148">
        <v>51002</v>
      </c>
      <c r="B58" s="149" t="s">
        <v>1224</v>
      </c>
      <c r="C58" s="150"/>
    </row>
    <row r="59" s="265" customFormat="1" ht="26.1" customHeight="1" spans="1:3">
      <c r="A59" s="148">
        <v>51003</v>
      </c>
      <c r="B59" s="149" t="s">
        <v>1225</v>
      </c>
      <c r="C59" s="150"/>
    </row>
    <row r="60" s="265" customFormat="1" ht="26.1" customHeight="1" spans="1:3">
      <c r="A60" s="148">
        <v>511</v>
      </c>
      <c r="B60" s="271" t="s">
        <v>1226</v>
      </c>
      <c r="C60" s="150"/>
    </row>
    <row r="61" s="265" customFormat="1" ht="26.1" customHeight="1" spans="1:3">
      <c r="A61" s="148">
        <v>51101</v>
      </c>
      <c r="B61" s="149" t="s">
        <v>1227</v>
      </c>
      <c r="C61" s="150"/>
    </row>
    <row r="62" s="265" customFormat="1" ht="26.1" customHeight="1" spans="1:3">
      <c r="A62" s="148">
        <v>51102</v>
      </c>
      <c r="B62" s="149" t="s">
        <v>1228</v>
      </c>
      <c r="C62" s="150"/>
    </row>
    <row r="63" s="265" customFormat="1" ht="26.1" customHeight="1" spans="1:3">
      <c r="A63" s="148">
        <v>51103</v>
      </c>
      <c r="B63" s="149" t="s">
        <v>1229</v>
      </c>
      <c r="C63" s="150"/>
    </row>
    <row r="64" s="265" customFormat="1" ht="26.1" customHeight="1" spans="1:3">
      <c r="A64" s="148">
        <v>51104</v>
      </c>
      <c r="B64" s="149" t="s">
        <v>1230</v>
      </c>
      <c r="C64" s="150"/>
    </row>
    <row r="65" s="265" customFormat="1" ht="26.1" customHeight="1" spans="1:3">
      <c r="A65" s="148">
        <v>599</v>
      </c>
      <c r="B65" s="271" t="s">
        <v>1231</v>
      </c>
      <c r="C65" s="150"/>
    </row>
    <row r="66" s="265" customFormat="1" ht="26.1" customHeight="1" spans="1:3">
      <c r="A66" s="148">
        <v>59906</v>
      </c>
      <c r="B66" s="149" t="s">
        <v>1232</v>
      </c>
      <c r="C66" s="150"/>
    </row>
    <row r="67" s="265" customFormat="1" ht="26.1" customHeight="1" spans="1:3">
      <c r="A67" s="148">
        <v>59907</v>
      </c>
      <c r="B67" s="149" t="s">
        <v>1233</v>
      </c>
      <c r="C67" s="150"/>
    </row>
    <row r="68" s="265" customFormat="1" ht="26.1" customHeight="1" spans="1:3">
      <c r="A68" s="148">
        <v>59908</v>
      </c>
      <c r="B68" s="149" t="s">
        <v>1234</v>
      </c>
      <c r="C68" s="150"/>
    </row>
    <row r="69" s="265" customFormat="1" ht="26.1" customHeight="1" spans="1:3">
      <c r="A69" s="148">
        <v>59999</v>
      </c>
      <c r="B69" s="149" t="s">
        <v>1235</v>
      </c>
      <c r="C69" s="150"/>
    </row>
  </sheetData>
  <mergeCells count="1">
    <mergeCell ref="A2:C2"/>
  </mergeCells>
  <printOptions horizontalCentered="1"/>
  <pageMargins left="0.680555555555556" right="0.471527777777778" top="0.865277777777778" bottom="0.629166666666667" header="0.313888888888889" footer="0.393055555555556"/>
  <pageSetup paperSize="9" firstPageNumber="60" orientation="landscape" useFirstPageNumber="1" horizontalDpi="300" verticalDpi="300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"/>
  <sheetViews>
    <sheetView showGridLines="0" showZeros="0" workbookViewId="0">
      <selection activeCell="E12" sqref="E12"/>
    </sheetView>
  </sheetViews>
  <sheetFormatPr defaultColWidth="12.1833333333333" defaultRowHeight="16.95" customHeight="1" outlineLevelCol="3"/>
  <cols>
    <col min="1" max="1" width="53.5" style="105" customWidth="1"/>
    <col min="2" max="2" width="12" style="105" customWidth="1"/>
    <col min="3" max="3" width="53.125" style="105" customWidth="1"/>
    <col min="4" max="4" width="13.375" style="105" customWidth="1"/>
    <col min="5" max="256" width="12.1833333333333" style="105" customWidth="1"/>
    <col min="257" max="16384" width="12.1833333333333" style="105"/>
  </cols>
  <sheetData>
    <row r="1" customHeight="1" spans="1:4">
      <c r="A1" s="105" t="s">
        <v>1236</v>
      </c>
    </row>
    <row r="2" s="105" customFormat="1" ht="24" customHeight="1" spans="1:4">
      <c r="A2" s="249" t="s">
        <v>1237</v>
      </c>
      <c r="B2" s="249"/>
      <c r="C2" s="249"/>
      <c r="D2" s="249"/>
    </row>
    <row r="3" s="105" customFormat="1" ht="17" customHeight="1" spans="1:4">
      <c r="A3" s="154" t="s">
        <v>31</v>
      </c>
      <c r="B3" s="154"/>
      <c r="C3" s="154"/>
      <c r="D3" s="154"/>
    </row>
    <row r="4" s="105" customFormat="1" ht="17" customHeight="1" spans="1:4">
      <c r="A4" s="107" t="s">
        <v>1238</v>
      </c>
      <c r="B4" s="107" t="s">
        <v>1239</v>
      </c>
      <c r="C4" s="107" t="s">
        <v>1238</v>
      </c>
      <c r="D4" s="107" t="s">
        <v>1239</v>
      </c>
    </row>
    <row r="5" s="105" customFormat="1" ht="17" customHeight="1" spans="1:4">
      <c r="A5" s="109" t="s">
        <v>1240</v>
      </c>
      <c r="B5" s="97">
        <v>36341</v>
      </c>
      <c r="C5" s="109" t="s">
        <v>1241</v>
      </c>
      <c r="D5" s="97">
        <v>201593</v>
      </c>
    </row>
    <row r="6" s="105" customFormat="1" ht="17" customHeight="1" spans="1:4">
      <c r="A6" s="109" t="s">
        <v>1242</v>
      </c>
      <c r="B6" s="111">
        <f>SUM(B7,B14,B53)</f>
        <v>167118</v>
      </c>
      <c r="C6" s="109" t="s">
        <v>1243</v>
      </c>
      <c r="D6" s="97">
        <f>SUM(D7,D14,D53)</f>
        <v>0</v>
      </c>
    </row>
    <row r="7" s="105" customFormat="1" ht="17" customHeight="1" spans="1:4">
      <c r="A7" s="250" t="s">
        <v>1244</v>
      </c>
      <c r="B7" s="97">
        <f>SUM(B8:B13)</f>
        <v>1207</v>
      </c>
      <c r="C7" s="251" t="s">
        <v>1245</v>
      </c>
      <c r="D7" s="97">
        <f>SUM(D8:D13)</f>
        <v>0</v>
      </c>
    </row>
    <row r="8" s="105" customFormat="1" customHeight="1" spans="1:4">
      <c r="A8" s="110" t="s">
        <v>1246</v>
      </c>
      <c r="B8" s="252">
        <v>247</v>
      </c>
      <c r="C8" s="110" t="s">
        <v>1247</v>
      </c>
      <c r="D8" s="97">
        <v>0</v>
      </c>
    </row>
    <row r="9" s="105" customFormat="1" customHeight="1" spans="1:4">
      <c r="A9" s="112" t="s">
        <v>1248</v>
      </c>
      <c r="B9" s="97">
        <v>10</v>
      </c>
      <c r="C9" s="253" t="s">
        <v>1249</v>
      </c>
      <c r="D9" s="97">
        <v>0</v>
      </c>
    </row>
    <row r="10" s="105" customFormat="1" customHeight="1" spans="1:4">
      <c r="A10" s="110" t="s">
        <v>1250</v>
      </c>
      <c r="B10" s="114">
        <v>333</v>
      </c>
      <c r="C10" s="110" t="s">
        <v>1251</v>
      </c>
      <c r="D10" s="97">
        <v>0</v>
      </c>
    </row>
    <row r="11" s="105" customFormat="1" customHeight="1" spans="1:4">
      <c r="A11" s="110" t="s">
        <v>1252</v>
      </c>
      <c r="B11" s="97">
        <v>0</v>
      </c>
      <c r="C11" s="110" t="s">
        <v>1253</v>
      </c>
      <c r="D11" s="97">
        <v>0</v>
      </c>
    </row>
    <row r="12" s="105" customFormat="1" customHeight="1" spans="1:4">
      <c r="A12" s="110" t="s">
        <v>1254</v>
      </c>
      <c r="B12" s="97">
        <v>617</v>
      </c>
      <c r="C12" s="110" t="s">
        <v>1255</v>
      </c>
      <c r="D12" s="97">
        <v>0</v>
      </c>
    </row>
    <row r="13" s="105" customFormat="1" customHeight="1" spans="1:4">
      <c r="A13" s="110" t="s">
        <v>1256</v>
      </c>
      <c r="B13" s="97">
        <v>0</v>
      </c>
      <c r="C13" s="110" t="s">
        <v>1257</v>
      </c>
      <c r="D13" s="97">
        <v>0</v>
      </c>
    </row>
    <row r="14" s="105" customFormat="1" customHeight="1" spans="1:4">
      <c r="A14" s="109" t="s">
        <v>1258</v>
      </c>
      <c r="B14" s="97">
        <f>SUM(B15:B52)</f>
        <v>146821</v>
      </c>
      <c r="C14" s="109" t="s">
        <v>1259</v>
      </c>
      <c r="D14" s="97">
        <f>SUM(D15:D52)</f>
        <v>0</v>
      </c>
    </row>
    <row r="15" s="105" customFormat="1" customHeight="1" spans="1:4">
      <c r="A15" s="110" t="s">
        <v>1260</v>
      </c>
      <c r="B15" s="97">
        <v>0</v>
      </c>
      <c r="C15" s="110" t="s">
        <v>1261</v>
      </c>
      <c r="D15" s="97">
        <v>0</v>
      </c>
    </row>
    <row r="16" s="105" customFormat="1" customHeight="1" spans="1:4">
      <c r="A16" s="110" t="s">
        <v>1262</v>
      </c>
      <c r="B16" s="97">
        <v>21400</v>
      </c>
      <c r="C16" s="110" t="s">
        <v>1263</v>
      </c>
      <c r="D16" s="97">
        <v>0</v>
      </c>
    </row>
    <row r="17" s="105" customFormat="1" customHeight="1" spans="1:4">
      <c r="A17" s="110" t="s">
        <v>1264</v>
      </c>
      <c r="B17" s="97">
        <v>9164</v>
      </c>
      <c r="C17" s="110" t="s">
        <v>1265</v>
      </c>
      <c r="D17" s="97">
        <v>0</v>
      </c>
    </row>
    <row r="18" s="105" customFormat="1" customHeight="1" spans="1:4">
      <c r="A18" s="110" t="s">
        <v>1266</v>
      </c>
      <c r="B18" s="97">
        <v>3394</v>
      </c>
      <c r="C18" s="110" t="s">
        <v>1267</v>
      </c>
      <c r="D18" s="97">
        <v>0</v>
      </c>
    </row>
    <row r="19" s="105" customFormat="1" customHeight="1" spans="1:4">
      <c r="A19" s="110" t="s">
        <v>1268</v>
      </c>
      <c r="B19" s="97">
        <v>0</v>
      </c>
      <c r="C19" s="110" t="s">
        <v>1269</v>
      </c>
      <c r="D19" s="97">
        <v>0</v>
      </c>
    </row>
    <row r="20" s="105" customFormat="1" customHeight="1" spans="1:4">
      <c r="A20" s="110" t="s">
        <v>1270</v>
      </c>
      <c r="B20" s="97">
        <v>587</v>
      </c>
      <c r="C20" s="110" t="s">
        <v>1271</v>
      </c>
      <c r="D20" s="97">
        <v>0</v>
      </c>
    </row>
    <row r="21" s="105" customFormat="1" customHeight="1" spans="1:4">
      <c r="A21" s="110" t="s">
        <v>1272</v>
      </c>
      <c r="B21" s="97">
        <v>0</v>
      </c>
      <c r="C21" s="110" t="s">
        <v>1273</v>
      </c>
      <c r="D21" s="97">
        <v>0</v>
      </c>
    </row>
    <row r="22" s="105" customFormat="1" customHeight="1" spans="1:4">
      <c r="A22" s="110" t="s">
        <v>1274</v>
      </c>
      <c r="B22" s="97">
        <v>16897</v>
      </c>
      <c r="C22" s="110" t="s">
        <v>1275</v>
      </c>
      <c r="D22" s="97">
        <v>0</v>
      </c>
    </row>
    <row r="23" s="105" customFormat="1" customHeight="1" spans="1:4">
      <c r="A23" s="110" t="s">
        <v>1276</v>
      </c>
      <c r="B23" s="97">
        <v>12656</v>
      </c>
      <c r="C23" s="110" t="s">
        <v>1277</v>
      </c>
      <c r="D23" s="97">
        <v>0</v>
      </c>
    </row>
    <row r="24" s="105" customFormat="1" customHeight="1" spans="1:4">
      <c r="A24" s="110" t="s">
        <v>1278</v>
      </c>
      <c r="B24" s="97">
        <v>0</v>
      </c>
      <c r="C24" s="110" t="s">
        <v>1279</v>
      </c>
      <c r="D24" s="97">
        <v>0</v>
      </c>
    </row>
    <row r="25" s="105" customFormat="1" customHeight="1" spans="1:4">
      <c r="A25" s="110" t="s">
        <v>1280</v>
      </c>
      <c r="B25" s="97">
        <v>18855</v>
      </c>
      <c r="C25" s="110" t="s">
        <v>1281</v>
      </c>
      <c r="D25" s="97">
        <v>0</v>
      </c>
    </row>
    <row r="26" s="105" customFormat="1" customHeight="1" spans="1:4">
      <c r="A26" s="110" t="s">
        <v>1282</v>
      </c>
      <c r="B26" s="97">
        <v>0</v>
      </c>
      <c r="C26" s="110" t="s">
        <v>1283</v>
      </c>
      <c r="D26" s="97">
        <v>0</v>
      </c>
    </row>
    <row r="27" s="105" customFormat="1" customHeight="1" spans="1:4">
      <c r="A27" s="110" t="s">
        <v>1284</v>
      </c>
      <c r="B27" s="97">
        <v>7005</v>
      </c>
      <c r="C27" s="110" t="s">
        <v>1285</v>
      </c>
      <c r="D27" s="97">
        <v>0</v>
      </c>
    </row>
    <row r="28" s="105" customFormat="1" customHeight="1" spans="1:4">
      <c r="A28" s="110" t="s">
        <v>1286</v>
      </c>
      <c r="B28" s="97">
        <v>7</v>
      </c>
      <c r="C28" s="110" t="s">
        <v>1287</v>
      </c>
      <c r="D28" s="97">
        <v>0</v>
      </c>
    </row>
    <row r="29" s="105" customFormat="1" customHeight="1" spans="1:4">
      <c r="A29" s="110" t="s">
        <v>1288</v>
      </c>
      <c r="B29" s="97">
        <v>0</v>
      </c>
      <c r="C29" s="110" t="s">
        <v>1289</v>
      </c>
      <c r="D29" s="97">
        <v>0</v>
      </c>
    </row>
    <row r="30" s="105" customFormat="1" customHeight="1" spans="1:4">
      <c r="A30" s="110" t="s">
        <v>1290</v>
      </c>
      <c r="B30" s="97">
        <v>0</v>
      </c>
      <c r="C30" s="110" t="s">
        <v>1291</v>
      </c>
      <c r="D30" s="97">
        <v>0</v>
      </c>
    </row>
    <row r="31" s="105" customFormat="1" customHeight="1" spans="1:4">
      <c r="A31" s="110" t="s">
        <v>1292</v>
      </c>
      <c r="B31" s="97">
        <v>517</v>
      </c>
      <c r="C31" s="110" t="s">
        <v>1293</v>
      </c>
      <c r="D31" s="97">
        <v>0</v>
      </c>
    </row>
    <row r="32" s="105" customFormat="1" customHeight="1" spans="1:4">
      <c r="A32" s="110" t="s">
        <v>1294</v>
      </c>
      <c r="B32" s="97">
        <v>4200</v>
      </c>
      <c r="C32" s="110" t="s">
        <v>1295</v>
      </c>
      <c r="D32" s="97">
        <v>0</v>
      </c>
    </row>
    <row r="33" s="105" customFormat="1" customHeight="1" spans="1:4">
      <c r="A33" s="110" t="s">
        <v>1296</v>
      </c>
      <c r="B33" s="97">
        <v>90</v>
      </c>
      <c r="C33" s="110" t="s">
        <v>1297</v>
      </c>
      <c r="D33" s="97">
        <v>0</v>
      </c>
    </row>
    <row r="34" s="105" customFormat="1" customHeight="1" spans="1:4">
      <c r="A34" s="110" t="s">
        <v>1298</v>
      </c>
      <c r="B34" s="97">
        <v>1312</v>
      </c>
      <c r="C34" s="110" t="s">
        <v>1299</v>
      </c>
      <c r="D34" s="97">
        <v>0</v>
      </c>
    </row>
    <row r="35" s="105" customFormat="1" customHeight="1" spans="1:4">
      <c r="A35" s="110" t="s">
        <v>1300</v>
      </c>
      <c r="B35" s="97">
        <v>4216</v>
      </c>
      <c r="C35" s="110" t="s">
        <v>1301</v>
      </c>
      <c r="D35" s="97">
        <v>0</v>
      </c>
    </row>
    <row r="36" s="105" customFormat="1" customHeight="1" spans="1:4">
      <c r="A36" s="110" t="s">
        <v>1302</v>
      </c>
      <c r="B36" s="97">
        <v>1191</v>
      </c>
      <c r="C36" s="110" t="s">
        <v>1303</v>
      </c>
      <c r="D36" s="97">
        <v>0</v>
      </c>
    </row>
    <row r="37" s="105" customFormat="1" customHeight="1" spans="1:4">
      <c r="A37" s="110" t="s">
        <v>1304</v>
      </c>
      <c r="B37" s="97">
        <v>367</v>
      </c>
      <c r="C37" s="110" t="s">
        <v>1305</v>
      </c>
      <c r="D37" s="97">
        <v>0</v>
      </c>
    </row>
    <row r="38" s="105" customFormat="1" customHeight="1" spans="1:4">
      <c r="A38" s="110" t="s">
        <v>1306</v>
      </c>
      <c r="B38" s="97">
        <v>0</v>
      </c>
      <c r="C38" s="110" t="s">
        <v>1307</v>
      </c>
      <c r="D38" s="97">
        <v>0</v>
      </c>
    </row>
    <row r="39" s="105" customFormat="1" customHeight="1" spans="1:4">
      <c r="A39" s="110" t="s">
        <v>1308</v>
      </c>
      <c r="B39" s="97">
        <v>38821</v>
      </c>
      <c r="C39" s="110" t="s">
        <v>1309</v>
      </c>
      <c r="D39" s="97">
        <v>0</v>
      </c>
    </row>
    <row r="40" s="105" customFormat="1" customHeight="1" spans="1:4">
      <c r="A40" s="110" t="s">
        <v>1310</v>
      </c>
      <c r="B40" s="97">
        <v>4845</v>
      </c>
      <c r="C40" s="110" t="s">
        <v>1311</v>
      </c>
      <c r="D40" s="111">
        <v>0</v>
      </c>
    </row>
    <row r="41" s="105" customFormat="1" customHeight="1" spans="1:4">
      <c r="A41" s="110" t="s">
        <v>1312</v>
      </c>
      <c r="B41" s="97"/>
      <c r="C41" s="112" t="s">
        <v>1313</v>
      </c>
      <c r="D41" s="97">
        <v>0</v>
      </c>
    </row>
    <row r="42" s="105" customFormat="1" customHeight="1" spans="1:4">
      <c r="A42" s="110" t="s">
        <v>1314</v>
      </c>
      <c r="B42" s="97">
        <v>0</v>
      </c>
      <c r="C42" s="110" t="s">
        <v>1315</v>
      </c>
      <c r="D42" s="114">
        <v>0</v>
      </c>
    </row>
    <row r="43" s="105" customFormat="1" customHeight="1" spans="1:4">
      <c r="A43" s="110" t="s">
        <v>1316</v>
      </c>
      <c r="B43" s="97">
        <v>0</v>
      </c>
      <c r="C43" s="110" t="s">
        <v>1317</v>
      </c>
      <c r="D43" s="97">
        <v>0</v>
      </c>
    </row>
    <row r="44" s="105" customFormat="1" customHeight="1" spans="1:4">
      <c r="A44" s="110" t="s">
        <v>1318</v>
      </c>
      <c r="B44" s="97">
        <v>0</v>
      </c>
      <c r="C44" s="110" t="s">
        <v>1319</v>
      </c>
      <c r="D44" s="97">
        <v>0</v>
      </c>
    </row>
    <row r="45" s="105" customFormat="1" customHeight="1" spans="1:4">
      <c r="A45" s="110" t="s">
        <v>1320</v>
      </c>
      <c r="B45" s="97">
        <v>756</v>
      </c>
      <c r="C45" s="110" t="s">
        <v>1321</v>
      </c>
      <c r="D45" s="97">
        <v>0</v>
      </c>
    </row>
    <row r="46" s="105" customFormat="1" customHeight="1" spans="1:4">
      <c r="A46" s="110" t="s">
        <v>1322</v>
      </c>
      <c r="B46" s="97">
        <v>0</v>
      </c>
      <c r="C46" s="110" t="s">
        <v>1323</v>
      </c>
      <c r="D46" s="97">
        <v>0</v>
      </c>
    </row>
    <row r="47" s="105" customFormat="1" customHeight="1" spans="1:4">
      <c r="A47" s="110" t="s">
        <v>1324</v>
      </c>
      <c r="B47" s="97">
        <v>329</v>
      </c>
      <c r="C47" s="110" t="s">
        <v>1325</v>
      </c>
      <c r="D47" s="97">
        <v>0</v>
      </c>
    </row>
    <row r="48" s="105" customFormat="1" customHeight="1" spans="1:4">
      <c r="A48" s="110" t="s">
        <v>1326</v>
      </c>
      <c r="B48" s="97">
        <v>0</v>
      </c>
      <c r="C48" s="110" t="s">
        <v>1327</v>
      </c>
      <c r="D48" s="97">
        <v>0</v>
      </c>
    </row>
    <row r="49" s="105" customFormat="1" customHeight="1" spans="1:4">
      <c r="A49" s="110" t="s">
        <v>1328</v>
      </c>
      <c r="B49" s="97"/>
      <c r="C49" s="110" t="s">
        <v>1329</v>
      </c>
      <c r="D49" s="97">
        <v>0</v>
      </c>
    </row>
    <row r="50" s="105" customFormat="1" customHeight="1" spans="1:4">
      <c r="A50" s="110" t="s">
        <v>1330</v>
      </c>
      <c r="B50" s="97"/>
      <c r="C50" s="110" t="s">
        <v>1331</v>
      </c>
      <c r="D50" s="97">
        <v>0</v>
      </c>
    </row>
    <row r="51" s="105" customFormat="1" customHeight="1" spans="1:4">
      <c r="A51" s="110" t="s">
        <v>1332</v>
      </c>
      <c r="B51" s="97">
        <v>0</v>
      </c>
      <c r="C51" s="110" t="s">
        <v>1333</v>
      </c>
      <c r="D51" s="97">
        <v>0</v>
      </c>
    </row>
    <row r="52" s="105" customFormat="1" customHeight="1" spans="1:4">
      <c r="A52" s="110" t="s">
        <v>1334</v>
      </c>
      <c r="B52" s="97">
        <v>212</v>
      </c>
      <c r="C52" s="110" t="s">
        <v>1335</v>
      </c>
      <c r="D52" s="97">
        <v>0</v>
      </c>
    </row>
    <row r="53" s="105" customFormat="1" customHeight="1" spans="1:4">
      <c r="A53" s="109" t="s">
        <v>1336</v>
      </c>
      <c r="B53" s="97">
        <f>SUM(B54:B74)</f>
        <v>19090</v>
      </c>
      <c r="C53" s="109" t="s">
        <v>1337</v>
      </c>
      <c r="D53" s="97">
        <f>SUM(D54:D74)</f>
        <v>0</v>
      </c>
    </row>
    <row r="54" s="105" customFormat="1" customHeight="1" spans="1:4">
      <c r="A54" s="110" t="s">
        <v>1338</v>
      </c>
      <c r="B54" s="97">
        <v>416</v>
      </c>
      <c r="C54" s="110" t="s">
        <v>1338</v>
      </c>
      <c r="D54" s="97">
        <v>0</v>
      </c>
    </row>
    <row r="55" s="105" customFormat="1" customHeight="1" spans="1:4">
      <c r="A55" s="110" t="s">
        <v>1339</v>
      </c>
      <c r="B55" s="97">
        <v>0</v>
      </c>
      <c r="C55" s="110" t="s">
        <v>1339</v>
      </c>
      <c r="D55" s="97">
        <v>0</v>
      </c>
    </row>
    <row r="56" s="105" customFormat="1" ht="17" customHeight="1" spans="1:4">
      <c r="A56" s="110" t="s">
        <v>1340</v>
      </c>
      <c r="B56" s="97">
        <v>0</v>
      </c>
      <c r="C56" s="110" t="s">
        <v>1340</v>
      </c>
      <c r="D56" s="97">
        <v>0</v>
      </c>
    </row>
    <row r="57" s="105" customFormat="1" ht="17" customHeight="1" spans="1:4">
      <c r="A57" s="110" t="s">
        <v>1341</v>
      </c>
      <c r="B57" s="97">
        <v>1</v>
      </c>
      <c r="C57" s="110" t="s">
        <v>1341</v>
      </c>
      <c r="D57" s="97">
        <v>0</v>
      </c>
    </row>
    <row r="58" s="105" customFormat="1" ht="17" customHeight="1" spans="1:4">
      <c r="A58" s="110" t="s">
        <v>1342</v>
      </c>
      <c r="B58" s="97">
        <v>181</v>
      </c>
      <c r="C58" s="110" t="s">
        <v>1342</v>
      </c>
      <c r="D58" s="97">
        <v>0</v>
      </c>
    </row>
    <row r="59" s="105" customFormat="1" ht="17" customHeight="1" spans="1:4">
      <c r="A59" s="110" t="s">
        <v>1343</v>
      </c>
      <c r="B59" s="97"/>
      <c r="C59" s="110" t="s">
        <v>1343</v>
      </c>
      <c r="D59" s="97">
        <v>0</v>
      </c>
    </row>
    <row r="60" s="105" customFormat="1" ht="17" customHeight="1" spans="1:4">
      <c r="A60" s="110" t="s">
        <v>1344</v>
      </c>
      <c r="B60" s="97">
        <v>18</v>
      </c>
      <c r="C60" s="110" t="s">
        <v>1344</v>
      </c>
      <c r="D60" s="97">
        <v>0</v>
      </c>
    </row>
    <row r="61" s="105" customFormat="1" ht="17" customHeight="1" spans="1:4">
      <c r="A61" s="110" t="s">
        <v>1345</v>
      </c>
      <c r="B61" s="97">
        <v>115</v>
      </c>
      <c r="C61" s="110" t="s">
        <v>1345</v>
      </c>
      <c r="D61" s="97">
        <v>0</v>
      </c>
    </row>
    <row r="62" s="105" customFormat="1" ht="17" customHeight="1" spans="1:4">
      <c r="A62" s="110" t="s">
        <v>1346</v>
      </c>
      <c r="B62" s="97">
        <v>3703</v>
      </c>
      <c r="C62" s="110" t="s">
        <v>1346</v>
      </c>
      <c r="D62" s="97">
        <v>0</v>
      </c>
    </row>
    <row r="63" s="105" customFormat="1" ht="17" customHeight="1" spans="1:4">
      <c r="A63" s="110" t="s">
        <v>1347</v>
      </c>
      <c r="B63" s="97">
        <v>6551</v>
      </c>
      <c r="C63" s="110" t="s">
        <v>1347</v>
      </c>
      <c r="D63" s="97">
        <v>0</v>
      </c>
    </row>
    <row r="64" s="105" customFormat="1" ht="17" customHeight="1" spans="1:4">
      <c r="A64" s="110" t="s">
        <v>1348</v>
      </c>
      <c r="B64" s="97"/>
      <c r="C64" s="110" t="s">
        <v>1348</v>
      </c>
      <c r="D64" s="97">
        <v>0</v>
      </c>
    </row>
    <row r="65" s="105" customFormat="1" ht="17" customHeight="1" spans="1:4">
      <c r="A65" s="110" t="s">
        <v>1349</v>
      </c>
      <c r="B65" s="97">
        <v>2605</v>
      </c>
      <c r="C65" s="110" t="s">
        <v>1349</v>
      </c>
      <c r="D65" s="97">
        <v>0</v>
      </c>
    </row>
    <row r="66" s="105" customFormat="1" ht="17" customHeight="1" spans="1:4">
      <c r="A66" s="110" t="s">
        <v>1350</v>
      </c>
      <c r="B66" s="97">
        <v>2687</v>
      </c>
      <c r="C66" s="110" t="s">
        <v>1350</v>
      </c>
      <c r="D66" s="97">
        <v>0</v>
      </c>
    </row>
    <row r="67" s="105" customFormat="1" ht="17" customHeight="1" spans="1:4">
      <c r="A67" s="110" t="s">
        <v>1351</v>
      </c>
      <c r="B67" s="97">
        <v>82</v>
      </c>
      <c r="C67" s="110" t="s">
        <v>1351</v>
      </c>
      <c r="D67" s="97">
        <v>0</v>
      </c>
    </row>
    <row r="68" s="105" customFormat="1" ht="17" customHeight="1" spans="1:4">
      <c r="A68" s="110" t="s">
        <v>1352</v>
      </c>
      <c r="B68" s="97">
        <v>582</v>
      </c>
      <c r="C68" s="110" t="s">
        <v>1352</v>
      </c>
      <c r="D68" s="97">
        <v>0</v>
      </c>
    </row>
    <row r="69" s="105" customFormat="1" ht="17" customHeight="1" spans="1:4">
      <c r="A69" s="110" t="s">
        <v>1353</v>
      </c>
      <c r="B69" s="97">
        <v>0</v>
      </c>
      <c r="C69" s="110" t="s">
        <v>1353</v>
      </c>
      <c r="D69" s="97">
        <v>0</v>
      </c>
    </row>
    <row r="70" s="105" customFormat="1" ht="17" customHeight="1" spans="1:4">
      <c r="A70" s="110" t="s">
        <v>1354</v>
      </c>
      <c r="B70" s="97"/>
      <c r="C70" s="110" t="s">
        <v>1354</v>
      </c>
      <c r="D70" s="97">
        <v>0</v>
      </c>
    </row>
    <row r="71" s="105" customFormat="1" ht="17" customHeight="1" spans="1:4">
      <c r="A71" s="110" t="s">
        <v>1355</v>
      </c>
      <c r="B71" s="97">
        <v>24</v>
      </c>
      <c r="C71" s="110" t="s">
        <v>1355</v>
      </c>
      <c r="D71" s="97">
        <v>0</v>
      </c>
    </row>
    <row r="72" s="105" customFormat="1" ht="17" customHeight="1" spans="1:4">
      <c r="A72" s="110" t="s">
        <v>1356</v>
      </c>
      <c r="B72" s="97">
        <v>0</v>
      </c>
      <c r="C72" s="110" t="s">
        <v>1356</v>
      </c>
      <c r="D72" s="97">
        <v>0</v>
      </c>
    </row>
    <row r="73" s="105" customFormat="1" customHeight="1" spans="1:4">
      <c r="A73" s="110" t="s">
        <v>1357</v>
      </c>
      <c r="B73" s="97">
        <v>2125</v>
      </c>
      <c r="C73" s="110" t="s">
        <v>1357</v>
      </c>
      <c r="D73" s="97">
        <v>0</v>
      </c>
    </row>
    <row r="74" s="105" customFormat="1" ht="17" customHeight="1" spans="1:4">
      <c r="A74" s="110" t="s">
        <v>1358</v>
      </c>
      <c r="B74" s="97">
        <v>0</v>
      </c>
      <c r="C74" s="110" t="s">
        <v>1359</v>
      </c>
      <c r="D74" s="97">
        <v>0</v>
      </c>
    </row>
    <row r="75" s="105" customFormat="1" ht="17" customHeight="1" spans="1:4">
      <c r="A75" s="109" t="s">
        <v>1360</v>
      </c>
      <c r="B75" s="97">
        <f>SUM(B76:B77)</f>
        <v>0</v>
      </c>
      <c r="C75" s="109" t="s">
        <v>1361</v>
      </c>
      <c r="D75" s="97">
        <f>SUM(D76:D77)</f>
        <v>5789</v>
      </c>
    </row>
    <row r="76" s="105" customFormat="1" ht="17" customHeight="1" spans="1:4">
      <c r="A76" s="110" t="s">
        <v>1362</v>
      </c>
      <c r="B76" s="97">
        <v>0</v>
      </c>
      <c r="C76" s="110" t="s">
        <v>1363</v>
      </c>
      <c r="D76" s="97">
        <v>0</v>
      </c>
    </row>
    <row r="77" s="105" customFormat="1" ht="17" customHeight="1" spans="1:4">
      <c r="A77" s="110" t="s">
        <v>1364</v>
      </c>
      <c r="B77" s="97">
        <v>0</v>
      </c>
      <c r="C77" s="110" t="s">
        <v>1365</v>
      </c>
      <c r="D77" s="97">
        <v>5789</v>
      </c>
    </row>
    <row r="78" s="105" customFormat="1" ht="17" customHeight="1" spans="1:4">
      <c r="A78" s="109" t="s">
        <v>1366</v>
      </c>
      <c r="B78" s="97">
        <v>0</v>
      </c>
      <c r="C78" s="110"/>
      <c r="D78" s="97"/>
    </row>
    <row r="79" s="105" customFormat="1" ht="17" customHeight="1" spans="1:4">
      <c r="A79" s="109" t="s">
        <v>1367</v>
      </c>
      <c r="B79" s="97">
        <v>32847</v>
      </c>
      <c r="C79" s="110"/>
      <c r="D79" s="97"/>
    </row>
    <row r="80" s="105" customFormat="1" ht="17" customHeight="1" spans="1:4">
      <c r="A80" s="109" t="s">
        <v>1368</v>
      </c>
      <c r="B80" s="97">
        <f>SUM(B81:B83)</f>
        <v>0</v>
      </c>
      <c r="C80" s="109" t="s">
        <v>1369</v>
      </c>
      <c r="D80" s="97">
        <v>1267</v>
      </c>
    </row>
    <row r="81" s="105" customFormat="1" ht="17" customHeight="1" spans="1:4">
      <c r="A81" s="110" t="s">
        <v>1370</v>
      </c>
      <c r="B81" s="97"/>
      <c r="C81" s="110"/>
      <c r="D81" s="97"/>
    </row>
    <row r="82" s="105" customFormat="1" customHeight="1" spans="1:4">
      <c r="A82" s="110" t="s">
        <v>1371</v>
      </c>
      <c r="B82" s="97">
        <v>0</v>
      </c>
      <c r="C82" s="110"/>
      <c r="D82" s="97"/>
    </row>
    <row r="83" s="105" customFormat="1" ht="17" customHeight="1" spans="1:4">
      <c r="A83" s="110" t="s">
        <v>1372</v>
      </c>
      <c r="B83" s="97">
        <v>0</v>
      </c>
      <c r="C83" s="110"/>
      <c r="D83" s="97"/>
    </row>
    <row r="84" s="105" customFormat="1" ht="17" customHeight="1" spans="1:4">
      <c r="A84" s="109" t="s">
        <v>1373</v>
      </c>
      <c r="B84" s="97">
        <f>B85</f>
        <v>0</v>
      </c>
      <c r="C84" s="109" t="s">
        <v>1374</v>
      </c>
      <c r="D84" s="97">
        <f>D85</f>
        <v>1774</v>
      </c>
    </row>
    <row r="85" s="105" customFormat="1" ht="17" customHeight="1" spans="1:4">
      <c r="A85" s="109" t="s">
        <v>1375</v>
      </c>
      <c r="B85" s="97">
        <f>B86</f>
        <v>0</v>
      </c>
      <c r="C85" s="109" t="s">
        <v>1376</v>
      </c>
      <c r="D85" s="97">
        <f>SUM(D86:D89)</f>
        <v>1774</v>
      </c>
    </row>
    <row r="86" s="105" customFormat="1" ht="17" customHeight="1" spans="1:4">
      <c r="A86" s="109" t="s">
        <v>1377</v>
      </c>
      <c r="B86" s="97">
        <f>SUM(B87:B90)</f>
        <v>0</v>
      </c>
      <c r="C86" s="110" t="s">
        <v>1378</v>
      </c>
      <c r="D86" s="97">
        <v>1774</v>
      </c>
    </row>
    <row r="87" s="105" customFormat="1" ht="17" customHeight="1" spans="1:4">
      <c r="A87" s="110" t="s">
        <v>1379</v>
      </c>
      <c r="B87" s="97">
        <v>0</v>
      </c>
      <c r="C87" s="110" t="s">
        <v>1380</v>
      </c>
      <c r="D87" s="97">
        <v>0</v>
      </c>
    </row>
    <row r="88" s="105" customFormat="1" ht="17" customHeight="1" spans="1:4">
      <c r="A88" s="110" t="s">
        <v>1381</v>
      </c>
      <c r="B88" s="97">
        <v>0</v>
      </c>
      <c r="C88" s="110" t="s">
        <v>1382</v>
      </c>
      <c r="D88" s="97">
        <v>0</v>
      </c>
    </row>
    <row r="89" s="105" customFormat="1" ht="17" customHeight="1" spans="1:4">
      <c r="A89" s="110" t="s">
        <v>1383</v>
      </c>
      <c r="B89" s="97">
        <v>0</v>
      </c>
      <c r="C89" s="110" t="s">
        <v>1384</v>
      </c>
      <c r="D89" s="97"/>
    </row>
    <row r="90" s="105" customFormat="1" ht="17" customHeight="1" spans="1:4">
      <c r="A90" s="110" t="s">
        <v>1385</v>
      </c>
      <c r="B90" s="97">
        <v>0</v>
      </c>
      <c r="C90" s="110"/>
      <c r="D90" s="97"/>
    </row>
    <row r="91" s="105" customFormat="1" ht="17" customHeight="1" spans="1:4">
      <c r="A91" s="109" t="s">
        <v>1386</v>
      </c>
      <c r="B91" s="97">
        <f>B92</f>
        <v>10923</v>
      </c>
      <c r="C91" s="109" t="s">
        <v>1387</v>
      </c>
      <c r="D91" s="97">
        <f>SUM(D92:D95)</f>
        <v>0</v>
      </c>
    </row>
    <row r="92" s="105" customFormat="1" ht="17" customHeight="1" spans="1:4">
      <c r="A92" s="109" t="s">
        <v>1388</v>
      </c>
      <c r="B92" s="97">
        <f>SUM(B93:B96)</f>
        <v>10923</v>
      </c>
      <c r="C92" s="110" t="s">
        <v>1389</v>
      </c>
      <c r="D92" s="97">
        <v>0</v>
      </c>
    </row>
    <row r="93" s="105" customFormat="1" ht="17" customHeight="1" spans="1:4">
      <c r="A93" s="110" t="s">
        <v>1390</v>
      </c>
      <c r="B93" s="97">
        <v>8852</v>
      </c>
      <c r="C93" s="110" t="s">
        <v>1391</v>
      </c>
      <c r="D93" s="97">
        <v>0</v>
      </c>
    </row>
    <row r="94" s="105" customFormat="1" ht="17" customHeight="1" spans="1:4">
      <c r="A94" s="110" t="s">
        <v>1392</v>
      </c>
      <c r="B94" s="97">
        <v>0</v>
      </c>
      <c r="C94" s="110" t="s">
        <v>1393</v>
      </c>
      <c r="D94" s="97">
        <v>0</v>
      </c>
    </row>
    <row r="95" s="105" customFormat="1" ht="17" customHeight="1" spans="1:4">
      <c r="A95" s="110" t="s">
        <v>1394</v>
      </c>
      <c r="B95" s="97">
        <v>2071</v>
      </c>
      <c r="C95" s="110" t="s">
        <v>1395</v>
      </c>
      <c r="D95" s="97">
        <v>0</v>
      </c>
    </row>
    <row r="96" s="105" customFormat="1" ht="17" customHeight="1" spans="1:4">
      <c r="A96" s="110" t="s">
        <v>1396</v>
      </c>
      <c r="B96" s="97">
        <v>0</v>
      </c>
      <c r="C96" s="110"/>
      <c r="D96" s="107"/>
    </row>
    <row r="97" s="105" customFormat="1" ht="17" customHeight="1" spans="1:4">
      <c r="A97" s="109" t="s">
        <v>1397</v>
      </c>
      <c r="B97" s="97">
        <v>0</v>
      </c>
      <c r="C97" s="109" t="s">
        <v>1398</v>
      </c>
      <c r="D97" s="97">
        <v>0</v>
      </c>
    </row>
    <row r="98" s="105" customFormat="1" ht="17" customHeight="1" spans="1:4">
      <c r="A98" s="109" t="s">
        <v>1399</v>
      </c>
      <c r="B98" s="97">
        <v>0</v>
      </c>
      <c r="C98" s="109" t="s">
        <v>1400</v>
      </c>
      <c r="D98" s="97">
        <v>0</v>
      </c>
    </row>
    <row r="99" s="105" customFormat="1" ht="17" customHeight="1" spans="1:4">
      <c r="A99" s="109" t="s">
        <v>1401</v>
      </c>
      <c r="B99" s="97">
        <v>0</v>
      </c>
      <c r="C99" s="109" t="s">
        <v>1402</v>
      </c>
      <c r="D99" s="97">
        <v>0</v>
      </c>
    </row>
    <row r="100" s="105" customFormat="1" ht="17" customHeight="1" spans="1:4">
      <c r="A100" s="109" t="s">
        <v>1403</v>
      </c>
      <c r="B100" s="111">
        <v>3096</v>
      </c>
      <c r="C100" s="109" t="s">
        <v>1404</v>
      </c>
      <c r="D100" s="111">
        <v>4451</v>
      </c>
    </row>
    <row r="101" s="105" customFormat="1" customHeight="1" spans="1:4">
      <c r="A101" s="250" t="s">
        <v>1405</v>
      </c>
      <c r="B101" s="97">
        <f>SUM(B102,B106,B110,B114)</f>
        <v>0</v>
      </c>
      <c r="C101" s="254" t="s">
        <v>1406</v>
      </c>
      <c r="D101" s="97">
        <f>SUM(D102,D106,D110,D114)</f>
        <v>0</v>
      </c>
    </row>
    <row r="102" s="105" customFormat="1" customHeight="1" spans="1:4">
      <c r="A102" s="250" t="s">
        <v>1407</v>
      </c>
      <c r="B102" s="97">
        <f>SUM(B103:B105)</f>
        <v>0</v>
      </c>
      <c r="C102" s="254" t="s">
        <v>1408</v>
      </c>
      <c r="D102" s="97">
        <f>SUM(D103:D105)</f>
        <v>0</v>
      </c>
    </row>
    <row r="103" s="105" customFormat="1" customHeight="1" spans="1:4">
      <c r="A103" s="112" t="s">
        <v>1409</v>
      </c>
      <c r="B103" s="97">
        <v>0</v>
      </c>
      <c r="C103" s="255" t="s">
        <v>1410</v>
      </c>
      <c r="D103" s="97">
        <v>0</v>
      </c>
    </row>
    <row r="104" s="105" customFormat="1" customHeight="1" spans="1:4">
      <c r="A104" s="112" t="s">
        <v>1411</v>
      </c>
      <c r="B104" s="97">
        <v>0</v>
      </c>
      <c r="C104" s="255" t="s">
        <v>1412</v>
      </c>
      <c r="D104" s="97">
        <v>0</v>
      </c>
    </row>
    <row r="105" s="105" customFormat="1" customHeight="1" spans="1:4">
      <c r="A105" s="112" t="s">
        <v>1413</v>
      </c>
      <c r="B105" s="97">
        <v>0</v>
      </c>
      <c r="C105" s="255" t="s">
        <v>1414</v>
      </c>
      <c r="D105" s="97">
        <v>0</v>
      </c>
    </row>
    <row r="106" s="105" customFormat="1" customHeight="1" spans="1:4">
      <c r="A106" s="250" t="s">
        <v>1415</v>
      </c>
      <c r="B106" s="97">
        <f>SUM(B107:B109)</f>
        <v>0</v>
      </c>
      <c r="C106" s="254" t="s">
        <v>1416</v>
      </c>
      <c r="D106" s="97">
        <f>SUM(D107:D109)</f>
        <v>0</v>
      </c>
    </row>
    <row r="107" s="105" customFormat="1" ht="33" customHeight="1" spans="1:4">
      <c r="A107" s="256" t="s">
        <v>1417</v>
      </c>
      <c r="B107" s="257">
        <v>0</v>
      </c>
      <c r="C107" s="258" t="s">
        <v>1418</v>
      </c>
      <c r="D107" s="97">
        <v>0</v>
      </c>
    </row>
    <row r="108" s="105" customFormat="1" customHeight="1" spans="1:4">
      <c r="A108" s="256" t="s">
        <v>1419</v>
      </c>
      <c r="B108" s="257">
        <v>0</v>
      </c>
      <c r="C108" s="258" t="s">
        <v>1420</v>
      </c>
      <c r="D108" s="97">
        <v>0</v>
      </c>
    </row>
    <row r="109" s="105" customFormat="1" customHeight="1" spans="1:4">
      <c r="A109" s="256" t="s">
        <v>1421</v>
      </c>
      <c r="B109" s="257">
        <v>0</v>
      </c>
      <c r="C109" s="258" t="s">
        <v>1422</v>
      </c>
      <c r="D109" s="97">
        <v>0</v>
      </c>
    </row>
    <row r="110" s="105" customFormat="1" customHeight="1" spans="1:4">
      <c r="A110" s="259" t="s">
        <v>1423</v>
      </c>
      <c r="B110" s="257">
        <f>SUM(B111:B113)</f>
        <v>0</v>
      </c>
      <c r="C110" s="260" t="s">
        <v>1424</v>
      </c>
      <c r="D110" s="97">
        <f>SUM(D111:D113)</f>
        <v>0</v>
      </c>
    </row>
    <row r="111" s="105" customFormat="1" ht="37" customHeight="1" spans="1:4">
      <c r="A111" s="256" t="s">
        <v>1425</v>
      </c>
      <c r="B111" s="257">
        <v>0</v>
      </c>
      <c r="C111" s="258" t="s">
        <v>1426</v>
      </c>
      <c r="D111" s="97">
        <v>0</v>
      </c>
    </row>
    <row r="112" s="105" customFormat="1" customHeight="1" spans="1:4">
      <c r="A112" s="256" t="s">
        <v>1427</v>
      </c>
      <c r="B112" s="257">
        <v>0</v>
      </c>
      <c r="C112" s="258" t="s">
        <v>1428</v>
      </c>
      <c r="D112" s="97">
        <v>0</v>
      </c>
    </row>
    <row r="113" s="105" customFormat="1" customHeight="1" spans="1:4">
      <c r="A113" s="256" t="s">
        <v>1429</v>
      </c>
      <c r="B113" s="257">
        <v>0</v>
      </c>
      <c r="C113" s="258" t="s">
        <v>1430</v>
      </c>
      <c r="D113" s="97">
        <v>0</v>
      </c>
    </row>
    <row r="114" s="105" customFormat="1" customHeight="1" spans="1:4">
      <c r="A114" s="259" t="s">
        <v>1431</v>
      </c>
      <c r="B114" s="257">
        <f>SUM(B115:B117)</f>
        <v>0</v>
      </c>
      <c r="C114" s="260" t="s">
        <v>1432</v>
      </c>
      <c r="D114" s="97">
        <f>SUM(D115:D117)</f>
        <v>0</v>
      </c>
    </row>
    <row r="115" s="105" customFormat="1" customHeight="1" spans="1:4">
      <c r="A115" s="256" t="s">
        <v>1433</v>
      </c>
      <c r="B115" s="257">
        <v>0</v>
      </c>
      <c r="C115" s="258" t="s">
        <v>1434</v>
      </c>
      <c r="D115" s="97">
        <v>0</v>
      </c>
    </row>
    <row r="116" s="105" customFormat="1" customHeight="1" spans="1:4">
      <c r="A116" s="256" t="s">
        <v>1435</v>
      </c>
      <c r="B116" s="257">
        <v>0</v>
      </c>
      <c r="C116" s="258" t="s">
        <v>1436</v>
      </c>
      <c r="D116" s="97">
        <v>0</v>
      </c>
    </row>
    <row r="117" s="105" customFormat="1" customHeight="1" spans="1:4">
      <c r="A117" s="256" t="s">
        <v>1437</v>
      </c>
      <c r="B117" s="257">
        <v>0</v>
      </c>
      <c r="C117" s="258" t="s">
        <v>1438</v>
      </c>
      <c r="D117" s="97">
        <v>0</v>
      </c>
    </row>
    <row r="118" s="105" customFormat="1" ht="17" customHeight="1" spans="1:4">
      <c r="A118" s="261" t="s">
        <v>1439</v>
      </c>
      <c r="B118" s="262">
        <v>0</v>
      </c>
      <c r="C118" s="261" t="s">
        <v>1440</v>
      </c>
      <c r="D118" s="114">
        <v>0</v>
      </c>
    </row>
    <row r="119" s="105" customFormat="1" ht="17" customHeight="1" spans="1:4">
      <c r="A119" s="109" t="s">
        <v>1441</v>
      </c>
      <c r="B119" s="97">
        <v>0</v>
      </c>
      <c r="C119" s="109" t="s">
        <v>1442</v>
      </c>
      <c r="D119" s="97">
        <v>0</v>
      </c>
    </row>
    <row r="120" s="105" customFormat="1" ht="17" customHeight="1" spans="1:4">
      <c r="A120" s="110"/>
      <c r="B120" s="97"/>
      <c r="C120" s="109" t="s">
        <v>1443</v>
      </c>
      <c r="D120" s="97">
        <v>0</v>
      </c>
    </row>
    <row r="121" s="105" customFormat="1" ht="17" customHeight="1" spans="1:4">
      <c r="A121" s="110"/>
      <c r="B121" s="97"/>
      <c r="C121" s="109" t="s">
        <v>1444</v>
      </c>
      <c r="D121" s="97">
        <v>35451</v>
      </c>
    </row>
    <row r="122" s="105" customFormat="1" ht="17" customHeight="1" spans="1:4">
      <c r="A122" s="110"/>
      <c r="B122" s="97"/>
      <c r="C122" s="109" t="s">
        <v>1445</v>
      </c>
      <c r="D122" s="97">
        <v>35451</v>
      </c>
    </row>
    <row r="123" s="105" customFormat="1" ht="17" customHeight="1" spans="1:4">
      <c r="A123" s="110"/>
      <c r="B123" s="97"/>
      <c r="C123" s="109" t="s">
        <v>1446</v>
      </c>
      <c r="D123" s="97"/>
    </row>
    <row r="124" s="105" customFormat="1" ht="17" customHeight="1" spans="1:4">
      <c r="A124" s="107" t="s">
        <v>1447</v>
      </c>
      <c r="B124" s="97">
        <f>SUM(B5:B6,B75,B78:B80,B84,B91,B97:B101,B118:B119)</f>
        <v>250325</v>
      </c>
      <c r="C124" s="107" t="s">
        <v>1448</v>
      </c>
      <c r="D124" s="97">
        <f>SUM(D5:D6,D75,D80,D84,D91,D97:D101,D118:D121)</f>
        <v>250325</v>
      </c>
    </row>
  </sheetData>
  <mergeCells count="2">
    <mergeCell ref="A2:D2"/>
    <mergeCell ref="A3:D3"/>
  </mergeCells>
  <pageMargins left="0.865277777777778" right="0.629166666666667" top="0.629166666666667" bottom="0.590277777777778" header="0.313888888888889" footer="0.393055555555556"/>
  <pageSetup paperSize="9" firstPageNumber="65" orientation="landscape" useFirstPageNumber="1" horizontalDpi="600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"/>
  <sheetViews>
    <sheetView showGridLines="0" workbookViewId="0">
      <selection activeCell="B24" sqref="B24"/>
    </sheetView>
  </sheetViews>
  <sheetFormatPr defaultColWidth="24.75" defaultRowHeight="13.5" outlineLevelCol="1"/>
  <cols>
    <col min="1" max="1" width="73.25" style="246" customWidth="1"/>
    <col min="2" max="2" width="55.3833333333333" style="246" customWidth="1"/>
    <col min="3" max="16384" width="24.75" style="246"/>
  </cols>
  <sheetData>
    <row r="1" spans="1:2">
      <c r="A1" s="246" t="s">
        <v>1449</v>
      </c>
    </row>
    <row r="2" ht="36" customHeight="1" spans="1:2">
      <c r="A2" s="86" t="s">
        <v>1450</v>
      </c>
      <c r="B2" s="86"/>
    </row>
    <row r="3" ht="20.25" customHeight="1" spans="1:2">
      <c r="A3" s="247" t="s">
        <v>1451</v>
      </c>
      <c r="B3" s="248"/>
    </row>
    <row r="4" ht="20.1" customHeight="1" spans="1:2">
      <c r="A4" s="243" t="s">
        <v>1452</v>
      </c>
      <c r="B4" s="243" t="s">
        <v>34</v>
      </c>
    </row>
    <row r="5" ht="20.1" customHeight="1" spans="1:2">
      <c r="A5" s="244" t="s">
        <v>1453</v>
      </c>
      <c r="B5" s="150">
        <v>1207</v>
      </c>
    </row>
    <row r="6" ht="20.1" customHeight="1" spans="1:2">
      <c r="A6" s="245" t="s">
        <v>1454</v>
      </c>
      <c r="B6" s="150">
        <v>247</v>
      </c>
    </row>
    <row r="7" ht="20.1" customHeight="1" spans="1:2">
      <c r="A7" s="245" t="s">
        <v>1455</v>
      </c>
      <c r="B7" s="150">
        <v>10</v>
      </c>
    </row>
    <row r="8" ht="20.1" customHeight="1" spans="1:2">
      <c r="A8" s="245" t="s">
        <v>1456</v>
      </c>
      <c r="B8" s="150">
        <v>333</v>
      </c>
    </row>
    <row r="9" ht="20.1" customHeight="1" spans="1:2">
      <c r="A9" s="245" t="s">
        <v>1457</v>
      </c>
      <c r="B9" s="150"/>
    </row>
    <row r="10" ht="20.1" customHeight="1" spans="1:2">
      <c r="A10" s="245" t="s">
        <v>1458</v>
      </c>
      <c r="B10" s="150">
        <v>617</v>
      </c>
    </row>
    <row r="11" ht="20.1" customHeight="1" spans="1:2">
      <c r="A11" s="245" t="s">
        <v>1459</v>
      </c>
      <c r="B11" s="150"/>
    </row>
    <row r="12" ht="20.1" customHeight="1" spans="1:2">
      <c r="A12" s="244" t="s">
        <v>1460</v>
      </c>
      <c r="B12" s="150">
        <f>SUM(B13:B50)</f>
        <v>146821</v>
      </c>
    </row>
    <row r="13" s="105" customFormat="1" ht="16.95" customHeight="1" spans="1:2">
      <c r="A13" s="110" t="s">
        <v>1260</v>
      </c>
      <c r="B13" s="150"/>
    </row>
    <row r="14" s="105" customFormat="1" ht="16.95" customHeight="1" spans="1:2">
      <c r="A14" s="110" t="s">
        <v>1262</v>
      </c>
      <c r="B14" s="150">
        <v>21400</v>
      </c>
    </row>
    <row r="15" s="105" customFormat="1" ht="16.95" customHeight="1" spans="1:2">
      <c r="A15" s="110" t="s">
        <v>1264</v>
      </c>
      <c r="B15" s="150">
        <v>9164</v>
      </c>
    </row>
    <row r="16" s="105" customFormat="1" ht="16.95" customHeight="1" spans="1:2">
      <c r="A16" s="110" t="s">
        <v>1266</v>
      </c>
      <c r="B16" s="150">
        <v>3394</v>
      </c>
    </row>
    <row r="17" s="105" customFormat="1" ht="16.95" customHeight="1" spans="1:2">
      <c r="A17" s="110" t="s">
        <v>1268</v>
      </c>
      <c r="B17" s="150"/>
    </row>
    <row r="18" s="105" customFormat="1" ht="16.95" customHeight="1" spans="1:2">
      <c r="A18" s="110" t="s">
        <v>1270</v>
      </c>
      <c r="B18" s="150">
        <v>587</v>
      </c>
    </row>
    <row r="19" s="105" customFormat="1" ht="16.95" customHeight="1" spans="1:2">
      <c r="A19" s="110" t="s">
        <v>1272</v>
      </c>
      <c r="B19" s="150"/>
    </row>
    <row r="20" s="105" customFormat="1" ht="16.95" customHeight="1" spans="1:2">
      <c r="A20" s="110" t="s">
        <v>1274</v>
      </c>
      <c r="B20" s="150">
        <v>16897</v>
      </c>
    </row>
    <row r="21" s="105" customFormat="1" ht="16.95" customHeight="1" spans="1:2">
      <c r="A21" s="110" t="s">
        <v>1276</v>
      </c>
      <c r="B21" s="150">
        <v>12656</v>
      </c>
    </row>
    <row r="22" s="105" customFormat="1" ht="16.95" customHeight="1" spans="1:2">
      <c r="A22" s="110" t="s">
        <v>1278</v>
      </c>
      <c r="B22" s="150"/>
    </row>
    <row r="23" s="105" customFormat="1" ht="16.95" customHeight="1" spans="1:2">
      <c r="A23" s="110" t="s">
        <v>1280</v>
      </c>
      <c r="B23" s="150">
        <v>18855</v>
      </c>
    </row>
    <row r="24" s="105" customFormat="1" ht="16.95" customHeight="1" spans="1:2">
      <c r="A24" s="110" t="s">
        <v>1282</v>
      </c>
      <c r="B24" s="150"/>
    </row>
    <row r="25" s="105" customFormat="1" ht="16.95" customHeight="1" spans="1:2">
      <c r="A25" s="110" t="s">
        <v>1284</v>
      </c>
      <c r="B25" s="150">
        <v>7005</v>
      </c>
    </row>
    <row r="26" s="105" customFormat="1" ht="16.95" customHeight="1" spans="1:2">
      <c r="A26" s="110" t="s">
        <v>1286</v>
      </c>
      <c r="B26" s="150">
        <v>7</v>
      </c>
    </row>
    <row r="27" s="105" customFormat="1" ht="16.95" customHeight="1" spans="1:2">
      <c r="A27" s="110" t="s">
        <v>1288</v>
      </c>
      <c r="B27" s="150"/>
    </row>
    <row r="28" s="105" customFormat="1" ht="16.95" customHeight="1" spans="1:2">
      <c r="A28" s="110" t="s">
        <v>1290</v>
      </c>
      <c r="B28" s="150"/>
    </row>
    <row r="29" s="105" customFormat="1" ht="16.95" customHeight="1" spans="1:2">
      <c r="A29" s="110" t="s">
        <v>1292</v>
      </c>
      <c r="B29" s="150">
        <v>517</v>
      </c>
    </row>
    <row r="30" s="105" customFormat="1" ht="16.95" customHeight="1" spans="1:2">
      <c r="A30" s="110" t="s">
        <v>1294</v>
      </c>
      <c r="B30" s="150">
        <v>4200</v>
      </c>
    </row>
    <row r="31" s="105" customFormat="1" ht="16.95" customHeight="1" spans="1:2">
      <c r="A31" s="110" t="s">
        <v>1296</v>
      </c>
      <c r="B31" s="150">
        <v>90</v>
      </c>
    </row>
    <row r="32" s="105" customFormat="1" ht="16.95" customHeight="1" spans="1:2">
      <c r="A32" s="110" t="s">
        <v>1298</v>
      </c>
      <c r="B32" s="150">
        <v>1312</v>
      </c>
    </row>
    <row r="33" s="105" customFormat="1" ht="16.95" customHeight="1" spans="1:2">
      <c r="A33" s="110" t="s">
        <v>1300</v>
      </c>
      <c r="B33" s="150">
        <v>4216</v>
      </c>
    </row>
    <row r="34" s="105" customFormat="1" ht="16.95" customHeight="1" spans="1:2">
      <c r="A34" s="110" t="s">
        <v>1302</v>
      </c>
      <c r="B34" s="150">
        <v>1191</v>
      </c>
    </row>
    <row r="35" s="105" customFormat="1" ht="16.95" customHeight="1" spans="1:2">
      <c r="A35" s="110" t="s">
        <v>1304</v>
      </c>
      <c r="B35" s="150">
        <v>367</v>
      </c>
    </row>
    <row r="36" s="105" customFormat="1" ht="16.95" customHeight="1" spans="1:2">
      <c r="A36" s="110" t="s">
        <v>1306</v>
      </c>
      <c r="B36" s="150"/>
    </row>
    <row r="37" s="105" customFormat="1" ht="16.95" customHeight="1" spans="1:2">
      <c r="A37" s="110" t="s">
        <v>1308</v>
      </c>
      <c r="B37" s="150">
        <v>38821</v>
      </c>
    </row>
    <row r="38" s="105" customFormat="1" ht="16.95" customHeight="1" spans="1:2">
      <c r="A38" s="110" t="s">
        <v>1310</v>
      </c>
      <c r="B38" s="150">
        <v>4845</v>
      </c>
    </row>
    <row r="39" s="105" customFormat="1" ht="16.95" customHeight="1" spans="1:2">
      <c r="A39" s="110" t="s">
        <v>1312</v>
      </c>
      <c r="B39" s="150"/>
    </row>
    <row r="40" s="105" customFormat="1" ht="16.95" customHeight="1" spans="1:2">
      <c r="A40" s="110" t="s">
        <v>1314</v>
      </c>
      <c r="B40" s="150"/>
    </row>
    <row r="41" s="105" customFormat="1" ht="16.95" customHeight="1" spans="1:2">
      <c r="A41" s="110" t="s">
        <v>1316</v>
      </c>
      <c r="B41" s="150"/>
    </row>
    <row r="42" s="105" customFormat="1" ht="16.95" customHeight="1" spans="1:2">
      <c r="A42" s="110" t="s">
        <v>1318</v>
      </c>
      <c r="B42" s="150"/>
    </row>
    <row r="43" s="105" customFormat="1" ht="16.95" customHeight="1" spans="1:2">
      <c r="A43" s="110" t="s">
        <v>1320</v>
      </c>
      <c r="B43" s="150">
        <v>756</v>
      </c>
    </row>
    <row r="44" s="105" customFormat="1" ht="16.95" customHeight="1" spans="1:2">
      <c r="A44" s="110" t="s">
        <v>1322</v>
      </c>
      <c r="B44" s="150"/>
    </row>
    <row r="45" s="105" customFormat="1" ht="16.95" customHeight="1" spans="1:2">
      <c r="A45" s="110" t="s">
        <v>1324</v>
      </c>
      <c r="B45" s="150">
        <v>329</v>
      </c>
    </row>
    <row r="46" s="105" customFormat="1" ht="16.95" customHeight="1" spans="1:2">
      <c r="A46" s="110" t="s">
        <v>1326</v>
      </c>
      <c r="B46" s="150"/>
    </row>
    <row r="47" s="105" customFormat="1" ht="16.95" customHeight="1" spans="1:2">
      <c r="A47" s="110" t="s">
        <v>1328</v>
      </c>
      <c r="B47" s="150"/>
    </row>
    <row r="48" s="105" customFormat="1" ht="16.95" customHeight="1" spans="1:2">
      <c r="A48" s="110" t="s">
        <v>1330</v>
      </c>
      <c r="B48" s="150"/>
    </row>
    <row r="49" s="105" customFormat="1" ht="16.95" customHeight="1" spans="1:2">
      <c r="A49" s="110" t="s">
        <v>1332</v>
      </c>
      <c r="B49" s="150"/>
    </row>
    <row r="50" s="105" customFormat="1" ht="16.95" customHeight="1" spans="1:2">
      <c r="A50" s="110" t="s">
        <v>1334</v>
      </c>
      <c r="B50" s="150">
        <v>212</v>
      </c>
    </row>
  </sheetData>
  <mergeCells count="2">
    <mergeCell ref="A2:B2"/>
    <mergeCell ref="A3:B3"/>
  </mergeCells>
  <printOptions horizontalCentered="1"/>
  <pageMargins left="0.707638888888889" right="0.707638888888889" top="0.747916666666667" bottom="0.590277777777778" header="0.313888888888889" footer="0.393055555555556"/>
  <pageSetup paperSize="9" firstPageNumber="70" orientation="landscape" useFirstPageNumber="1" horizontalDpi="600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6"/>
  <sheetViews>
    <sheetView workbookViewId="0">
      <selection activeCell="B7" sqref="B7"/>
    </sheetView>
  </sheetViews>
  <sheetFormatPr defaultColWidth="9" defaultRowHeight="14.25" outlineLevelCol="1"/>
  <cols>
    <col min="1" max="1" width="79.5916666666667" style="237" customWidth="1"/>
    <col min="2" max="2" width="48.75" style="238" customWidth="1"/>
    <col min="3" max="16384" width="9" style="237"/>
  </cols>
  <sheetData>
    <row r="1" spans="1:2">
      <c r="A1" s="237" t="s">
        <v>1461</v>
      </c>
    </row>
    <row r="2" ht="38.25" customHeight="1" spans="1:2">
      <c r="A2" s="239" t="s">
        <v>1462</v>
      </c>
      <c r="B2" s="240"/>
    </row>
    <row r="3" ht="20.25" customHeight="1" spans="1:2">
      <c r="A3" s="241"/>
      <c r="B3" s="242" t="s">
        <v>1177</v>
      </c>
    </row>
    <row r="4" ht="18" customHeight="1" spans="1:2">
      <c r="A4" s="243" t="s">
        <v>1452</v>
      </c>
      <c r="B4" s="243" t="s">
        <v>34</v>
      </c>
    </row>
    <row r="5" s="236" customFormat="1" ht="18" customHeight="1" spans="1:2">
      <c r="A5" s="244" t="s">
        <v>1463</v>
      </c>
      <c r="B5" s="150">
        <f>SUM(B6:B26)</f>
        <v>19090</v>
      </c>
    </row>
    <row r="6" s="236" customFormat="1" ht="18" customHeight="1" spans="1:2">
      <c r="A6" s="245" t="s">
        <v>1464</v>
      </c>
      <c r="B6" s="150">
        <v>416</v>
      </c>
    </row>
    <row r="7" s="236" customFormat="1" ht="18" customHeight="1" spans="1:2">
      <c r="A7" s="245" t="s">
        <v>1465</v>
      </c>
      <c r="B7" s="150"/>
    </row>
    <row r="8" s="236" customFormat="1" ht="18" customHeight="1" spans="1:2">
      <c r="A8" s="245" t="s">
        <v>1466</v>
      </c>
      <c r="B8" s="150"/>
    </row>
    <row r="9" s="236" customFormat="1" ht="18" customHeight="1" spans="1:2">
      <c r="A9" s="245" t="s">
        <v>1467</v>
      </c>
      <c r="B9" s="150">
        <v>1</v>
      </c>
    </row>
    <row r="10" s="236" customFormat="1" ht="18" customHeight="1" spans="1:2">
      <c r="A10" s="245" t="s">
        <v>1468</v>
      </c>
      <c r="B10" s="150">
        <v>181</v>
      </c>
    </row>
    <row r="11" s="236" customFormat="1" ht="18" customHeight="1" spans="1:2">
      <c r="A11" s="245" t="s">
        <v>1469</v>
      </c>
      <c r="B11" s="150"/>
    </row>
    <row r="12" s="236" customFormat="1" ht="18" customHeight="1" spans="1:2">
      <c r="A12" s="245" t="s">
        <v>1470</v>
      </c>
      <c r="B12" s="150">
        <v>18</v>
      </c>
    </row>
    <row r="13" s="236" customFormat="1" ht="18" customHeight="1" spans="1:2">
      <c r="A13" s="245" t="s">
        <v>1471</v>
      </c>
      <c r="B13" s="150">
        <v>115</v>
      </c>
    </row>
    <row r="14" s="236" customFormat="1" ht="18" customHeight="1" spans="1:2">
      <c r="A14" s="245" t="s">
        <v>1472</v>
      </c>
      <c r="B14" s="150">
        <v>3703</v>
      </c>
    </row>
    <row r="15" s="236" customFormat="1" ht="18" customHeight="1" spans="1:2">
      <c r="A15" s="245" t="s">
        <v>1473</v>
      </c>
      <c r="B15" s="150">
        <v>6551</v>
      </c>
    </row>
    <row r="16" s="236" customFormat="1" ht="18" customHeight="1" spans="1:2">
      <c r="A16" s="245" t="s">
        <v>1474</v>
      </c>
      <c r="B16" s="150"/>
    </row>
    <row r="17" s="236" customFormat="1" ht="18" customHeight="1" spans="1:2">
      <c r="A17" s="245" t="s">
        <v>1475</v>
      </c>
      <c r="B17" s="150">
        <v>2605</v>
      </c>
    </row>
    <row r="18" s="236" customFormat="1" ht="18" customHeight="1" spans="1:2">
      <c r="A18" s="245" t="s">
        <v>1476</v>
      </c>
      <c r="B18" s="150">
        <v>2687</v>
      </c>
    </row>
    <row r="19" s="236" customFormat="1" ht="18" customHeight="1" spans="1:2">
      <c r="A19" s="245" t="s">
        <v>1477</v>
      </c>
      <c r="B19" s="150">
        <v>82</v>
      </c>
    </row>
    <row r="20" s="236" customFormat="1" ht="18" customHeight="1" spans="1:2">
      <c r="A20" s="245" t="s">
        <v>1478</v>
      </c>
      <c r="B20" s="150">
        <v>582</v>
      </c>
    </row>
    <row r="21" s="236" customFormat="1" ht="18" customHeight="1" spans="1:2">
      <c r="A21" s="245" t="s">
        <v>1479</v>
      </c>
      <c r="B21" s="150"/>
    </row>
    <row r="22" s="236" customFormat="1" ht="18" customHeight="1" spans="1:2">
      <c r="A22" s="245" t="s">
        <v>1480</v>
      </c>
      <c r="B22" s="150"/>
    </row>
    <row r="23" s="236" customFormat="1" ht="18" customHeight="1" spans="1:2">
      <c r="A23" s="245" t="s">
        <v>1481</v>
      </c>
      <c r="B23" s="150">
        <v>24</v>
      </c>
    </row>
    <row r="24" s="236" customFormat="1" ht="18" customHeight="1" spans="1:2">
      <c r="A24" s="245" t="s">
        <v>1482</v>
      </c>
      <c r="B24" s="150"/>
    </row>
    <row r="25" s="236" customFormat="1" ht="18" customHeight="1" spans="1:2">
      <c r="A25" s="245" t="s">
        <v>1483</v>
      </c>
      <c r="B25" s="150">
        <v>2125</v>
      </c>
    </row>
    <row r="26" s="236" customFormat="1" ht="18" customHeight="1" spans="1:2">
      <c r="A26" s="245" t="s">
        <v>1484</v>
      </c>
      <c r="B26" s="150"/>
    </row>
  </sheetData>
  <mergeCells count="1">
    <mergeCell ref="A2:B2"/>
  </mergeCells>
  <printOptions horizontalCentered="1"/>
  <pageMargins left="0.590277777777778" right="0.707638888888889" top="0.826388888888889" bottom="0.747916666666667" header="0.313888888888889" footer="0.471527777777778"/>
  <pageSetup paperSize="9" scale="98" firstPageNumber="72" fitToWidth="0" orientation="landscape" useFirstPageNumber="1" horizontalDpi="600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workbookViewId="0">
      <selection activeCell="A2" sqref="A2:F2"/>
    </sheetView>
  </sheetViews>
  <sheetFormatPr defaultColWidth="9" defaultRowHeight="12.75" customHeight="1" outlineLevelCol="5"/>
  <cols>
    <col min="1" max="1" width="57.3833333333333" style="82" customWidth="1"/>
    <col min="2" max="2" width="17.25" style="82" customWidth="1"/>
    <col min="3" max="3" width="17.25" style="83" customWidth="1"/>
    <col min="4" max="5" width="14" style="83" customWidth="1"/>
    <col min="6" max="6" width="12.125" style="83" customWidth="1"/>
    <col min="7" max="236" width="9" style="83"/>
    <col min="237" max="237" width="65.3833333333333" style="83" customWidth="1"/>
    <col min="238" max="243" width="21.25" style="83" customWidth="1"/>
    <col min="244" max="244" width="8" style="83" customWidth="1"/>
    <col min="245" max="245" width="6" style="83" customWidth="1"/>
    <col min="246" max="16384" width="9" style="83"/>
  </cols>
  <sheetData>
    <row r="1" customHeight="1" spans="1:6">
      <c r="A1" s="106" t="s">
        <v>1485</v>
      </c>
    </row>
    <row r="2" s="153" customFormat="1" ht="24" customHeight="1" spans="1:6">
      <c r="A2" s="86" t="s">
        <v>1486</v>
      </c>
      <c r="B2" s="86"/>
      <c r="C2" s="86"/>
      <c r="D2" s="86"/>
      <c r="E2" s="86"/>
      <c r="F2" s="86"/>
    </row>
    <row r="3" s="105" customFormat="1" ht="16.95" customHeight="1" spans="1:6">
      <c r="A3" s="154" t="s">
        <v>1451</v>
      </c>
      <c r="B3" s="154"/>
      <c r="C3" s="154"/>
      <c r="D3" s="154"/>
      <c r="E3" s="154"/>
      <c r="F3" s="154"/>
    </row>
    <row r="4" s="105" customFormat="1" ht="28" customHeight="1" spans="1:6">
      <c r="A4" s="107" t="s">
        <v>1238</v>
      </c>
      <c r="B4" s="107" t="s">
        <v>1487</v>
      </c>
      <c r="C4" s="107"/>
      <c r="D4" s="107"/>
      <c r="E4" s="107"/>
      <c r="F4" s="107"/>
    </row>
    <row r="5" s="105" customFormat="1" ht="28" customHeight="1" spans="1:6">
      <c r="A5" s="107"/>
      <c r="B5" s="107" t="s">
        <v>1488</v>
      </c>
      <c r="C5" s="107" t="s">
        <v>1489</v>
      </c>
      <c r="D5" s="107" t="s">
        <v>1490</v>
      </c>
      <c r="E5" s="107" t="s">
        <v>1491</v>
      </c>
      <c r="F5" s="107" t="s">
        <v>1492</v>
      </c>
    </row>
    <row r="6" s="105" customFormat="1" ht="25" customHeight="1" spans="1:6">
      <c r="A6" s="110" t="s">
        <v>1493</v>
      </c>
      <c r="B6" s="97">
        <f>SUM(C6:F6)</f>
        <v>55511</v>
      </c>
      <c r="C6" s="97">
        <v>55477</v>
      </c>
      <c r="D6" s="97">
        <v>0</v>
      </c>
      <c r="E6" s="97">
        <v>34</v>
      </c>
      <c r="F6" s="97"/>
    </row>
    <row r="7" s="105" customFormat="1" ht="25" customHeight="1" spans="1:6">
      <c r="A7" s="110" t="s">
        <v>1494</v>
      </c>
      <c r="B7" s="97">
        <v>67269</v>
      </c>
      <c r="C7" s="235"/>
      <c r="D7" s="235"/>
      <c r="E7" s="235"/>
      <c r="F7" s="235"/>
    </row>
    <row r="8" s="105" customFormat="1" ht="25" customHeight="1" spans="1:6">
      <c r="A8" s="110" t="s">
        <v>1495</v>
      </c>
      <c r="B8" s="97">
        <f>SUM(C8:E8)</f>
        <v>10923</v>
      </c>
      <c r="C8" s="97">
        <v>8852</v>
      </c>
      <c r="D8" s="97">
        <v>0</v>
      </c>
      <c r="E8" s="97">
        <v>2071</v>
      </c>
      <c r="F8" s="235"/>
    </row>
    <row r="9" s="105" customFormat="1" ht="25" customHeight="1" spans="1:6">
      <c r="A9" s="110" t="s">
        <v>1496</v>
      </c>
      <c r="B9" s="97">
        <f t="shared" ref="B6:B11" si="0">SUM(C9:F9)</f>
        <v>1774</v>
      </c>
      <c r="C9" s="97">
        <v>1774</v>
      </c>
      <c r="D9" s="97">
        <v>0</v>
      </c>
      <c r="E9" s="97">
        <v>0</v>
      </c>
      <c r="F9" s="97"/>
    </row>
    <row r="10" s="105" customFormat="1" ht="25" customHeight="1" spans="1:6">
      <c r="A10" s="110" t="s">
        <v>1497</v>
      </c>
      <c r="B10" s="97">
        <f t="shared" si="0"/>
        <v>34</v>
      </c>
      <c r="C10" s="97">
        <v>50</v>
      </c>
      <c r="D10" s="97">
        <v>0</v>
      </c>
      <c r="E10" s="97">
        <v>34</v>
      </c>
      <c r="F10" s="97">
        <v>-50</v>
      </c>
    </row>
    <row r="11" s="105" customFormat="1" ht="25" customHeight="1" spans="1:6">
      <c r="A11" s="110" t="s">
        <v>1498</v>
      </c>
      <c r="B11" s="97">
        <f t="shared" si="0"/>
        <v>64626</v>
      </c>
      <c r="C11" s="97">
        <f>C6+C8-C9-C10</f>
        <v>62505</v>
      </c>
      <c r="D11" s="97">
        <f t="shared" ref="C11:E11" si="1">D6+D8-D9-D10</f>
        <v>0</v>
      </c>
      <c r="E11" s="97">
        <f t="shared" si="1"/>
        <v>2071</v>
      </c>
      <c r="F11" s="97">
        <f>F6-F9-F10</f>
        <v>50</v>
      </c>
    </row>
  </sheetData>
  <mergeCells count="4">
    <mergeCell ref="A2:F2"/>
    <mergeCell ref="A3:F3"/>
    <mergeCell ref="B4:F4"/>
    <mergeCell ref="A4:A5"/>
  </mergeCells>
  <printOptions horizontalCentered="1"/>
  <pageMargins left="0.707638888888889" right="0.707638888888889" top="0.984027777777778" bottom="0.747916666666667" header="0.313888888888889" footer="0.471527777777778"/>
  <pageSetup paperSize="9" firstPageNumber="73" orientation="landscape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2025年政府决算公开目录</vt:lpstr>
      <vt:lpstr>第一部分 一般公共预算</vt:lpstr>
      <vt:lpstr>2025年一般公共预算收支决算总表</vt:lpstr>
      <vt:lpstr>2025年一般公共预算支出决算表</vt:lpstr>
      <vt:lpstr>2025年一般公共预算基本支出决算表</vt:lpstr>
      <vt:lpstr>2025年一般公共预算收支决算平衡表</vt:lpstr>
      <vt:lpstr>2025年省对市县税收返还和转移支付决算表</vt:lpstr>
      <vt:lpstr>2025年省对市县专项转移支付决算表</vt:lpstr>
      <vt:lpstr>2025年政府一般债务限额和余额情况表</vt:lpstr>
      <vt:lpstr>2025年一般公共预算“三公”经费支出情况表</vt:lpstr>
      <vt:lpstr>第二部分 政府性基金</vt:lpstr>
      <vt:lpstr>2025年政府性基金收支决算总表</vt:lpstr>
      <vt:lpstr>2025年政府性基金支出决算表</vt:lpstr>
      <vt:lpstr>2025年政府性基金转移支付决算表</vt:lpstr>
      <vt:lpstr>2025年县级政府专项债务限额和余额情况表</vt:lpstr>
      <vt:lpstr>第三部分 国有资本经营</vt:lpstr>
      <vt:lpstr>2025年国有资本经营预算收支总表</vt:lpstr>
      <vt:lpstr>2025年县级国有资本经营收入决算表 </vt:lpstr>
      <vt:lpstr>2025年县级国有资本经营支出决算表</vt:lpstr>
      <vt:lpstr>第四部分 社会保险基金</vt:lpstr>
      <vt:lpstr>2025年县级社会保险基金收支决算表</vt:lpstr>
      <vt:lpstr>2025年县级社会保险基金收入决算表</vt:lpstr>
      <vt:lpstr>2025年县级社会保险基金支出决算表</vt:lpstr>
      <vt:lpstr>第五部分 2026年上半年预算执行情况</vt:lpstr>
      <vt:lpstr>2026年上半年肃南县全口径分级次财政收入完成情况表</vt:lpstr>
      <vt:lpstr>2026年上半年肃南县一般公共预算收入执行情况表</vt:lpstr>
      <vt:lpstr>2026年上半年肃南县财政支出预算执行情况表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孤独的狼</cp:lastModifiedBy>
  <dcterms:created xsi:type="dcterms:W3CDTF">2006-09-13T11:21:00Z</dcterms:created>
  <cp:lastPrinted>2021-05-20T03:42:00Z</cp:lastPrinted>
  <dcterms:modified xsi:type="dcterms:W3CDTF">2026-08-06T00:28:02Z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93A8B9BF7B2541A0BCCB73080D5AA3B5_13</vt:lpwstr>
  </property>
  <property fmtid="{D5CDD505-2E9C-101B-9397-08002B2CF9AE}" pid="5" name="CalculationRule">
    <vt:i4>0</vt:i4>
  </property>
</Properties>
</file>